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DOKUMENTACIJA PO GODINAMA\2024\izvješće o izvršenje FP 2024 - 31.03.2025\"/>
    </mc:Choice>
  </mc:AlternateContent>
  <xr:revisionPtr revIDLastSave="0" documentId="13_ncr:1_{95E48AB5-C2A6-46E4-9F56-794A50B29929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Naslovna" sheetId="9" r:id="rId1"/>
    <sheet name="Sažetak" sheetId="8" r:id="rId2"/>
    <sheet name="Prihodi i rashodi po ek.klasif." sheetId="16" r:id="rId3"/>
    <sheet name="Prihodi i rashodi -izvori fin." sheetId="6" r:id="rId4"/>
    <sheet name="Rashodi prema funk.klas." sheetId="11" r:id="rId5"/>
    <sheet name="Posebni dio" sheetId="5" r:id="rId6"/>
  </sheets>
  <calcPr calcId="179021"/>
</workbook>
</file>

<file path=xl/calcChain.xml><?xml version="1.0" encoding="utf-8"?>
<calcChain xmlns="http://schemas.openxmlformats.org/spreadsheetml/2006/main">
  <c r="D37" i="6" l="1"/>
  <c r="D36" i="6"/>
  <c r="C37" i="6"/>
  <c r="C36" i="6"/>
  <c r="F34" i="16" l="1"/>
  <c r="F62" i="16"/>
  <c r="F65" i="16"/>
  <c r="F69" i="16"/>
  <c r="F72" i="16"/>
  <c r="F27" i="16"/>
  <c r="F26" i="16"/>
  <c r="F13" i="16"/>
  <c r="F16" i="16"/>
  <c r="F21" i="16"/>
  <c r="F22" i="16"/>
  <c r="F23" i="16"/>
  <c r="F24" i="16"/>
  <c r="F4" i="16"/>
  <c r="B3" i="16" l="1"/>
  <c r="D3" i="16" l="1"/>
  <c r="C3" i="16"/>
  <c r="F3" i="16" l="1"/>
  <c r="D27" i="6"/>
  <c r="E7" i="11"/>
  <c r="F17" i="8"/>
  <c r="F18" i="8" s="1"/>
  <c r="F14" i="8"/>
  <c r="B8" i="11"/>
  <c r="B6" i="11"/>
  <c r="K12" i="8" l="1"/>
  <c r="J12" i="8"/>
  <c r="E8" i="11"/>
  <c r="B36" i="6" l="1"/>
  <c r="B37" i="6" l="1"/>
  <c r="H12" i="8"/>
  <c r="H13" i="8"/>
  <c r="H15" i="8"/>
  <c r="H16" i="8"/>
  <c r="H17" i="8" l="1"/>
  <c r="H14" i="8"/>
  <c r="G8" i="11"/>
  <c r="K16" i="8"/>
  <c r="K15" i="8"/>
  <c r="K13" i="8"/>
  <c r="J16" i="8"/>
  <c r="J15" i="8"/>
  <c r="J13" i="8"/>
  <c r="I17" i="8"/>
  <c r="I14" i="8"/>
  <c r="G17" i="8"/>
  <c r="G14" i="8"/>
  <c r="K14" i="8" l="1"/>
  <c r="G18" i="8"/>
  <c r="J17" i="8"/>
  <c r="J14" i="8"/>
  <c r="I18" i="8"/>
  <c r="F8" i="11"/>
  <c r="K17" i="8"/>
  <c r="G7" i="11" l="1"/>
  <c r="F7" i="11"/>
  <c r="E6" i="11"/>
  <c r="F6" i="11" l="1"/>
  <c r="G6" i="11"/>
  <c r="F37" i="6" l="1"/>
  <c r="E37" i="6"/>
  <c r="E36" i="6"/>
  <c r="F10" i="6"/>
  <c r="F11" i="6"/>
  <c r="F34" i="6"/>
  <c r="F35" i="6"/>
  <c r="E34" i="6"/>
  <c r="E35" i="6"/>
  <c r="E33" i="6"/>
  <c r="F30" i="6"/>
  <c r="F31" i="6"/>
  <c r="E30" i="6"/>
  <c r="E31" i="6"/>
  <c r="E29" i="6"/>
  <c r="F26" i="6"/>
  <c r="F27" i="6"/>
  <c r="E26" i="6"/>
  <c r="E27" i="6"/>
  <c r="E25" i="6"/>
  <c r="E22" i="6"/>
  <c r="E23" i="6"/>
  <c r="E21" i="6"/>
  <c r="F18" i="6"/>
  <c r="F19" i="6"/>
  <c r="E18" i="6"/>
  <c r="E19" i="6"/>
  <c r="E17" i="6"/>
  <c r="F14" i="6"/>
  <c r="F15" i="6"/>
  <c r="E14" i="6"/>
  <c r="E15" i="6"/>
  <c r="F13" i="6"/>
  <c r="E13" i="6"/>
  <c r="E10" i="6"/>
  <c r="E11" i="6"/>
  <c r="E9" i="6"/>
  <c r="E6" i="6"/>
  <c r="E7" i="6"/>
  <c r="F6" i="6"/>
  <c r="F7" i="6"/>
  <c r="E5" i="6"/>
  <c r="F29" i="6" l="1"/>
  <c r="F25" i="6"/>
  <c r="F23" i="6"/>
  <c r="F22" i="6"/>
  <c r="F21" i="6"/>
  <c r="F17" i="6"/>
  <c r="F9" i="6"/>
  <c r="F5" i="6"/>
  <c r="F36" i="6" l="1"/>
  <c r="F33" i="6"/>
</calcChain>
</file>

<file path=xl/sharedStrings.xml><?xml version="1.0" encoding="utf-8"?>
<sst xmlns="http://schemas.openxmlformats.org/spreadsheetml/2006/main" count="629" uniqueCount="174">
  <si>
    <t>64 Prihodi od imovine</t>
  </si>
  <si>
    <t>641 Prihodi od financijske imovine</t>
  </si>
  <si>
    <t>6413 Kamate na oročena sredstva i depozite po viđenju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</si>
  <si>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</si>
  <si>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</si>
  <si>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</si>
  <si>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6615 Prihodi od pruženih usluga</t>
  </si>
  <si>
    <t>663 Donacije od pravnih i fizičkih osoba izvan općeg proračuna i povrat donacija po protestiranim jamstvima</t>
  </si>
  <si>
    <t>6631 Tekuće donacije</t>
  </si>
  <si>
    <t>31 Rashodi za zaposlene</t>
  </si>
  <si>
    <t>3111 Plaće za redovan rad</t>
  </si>
  <si>
    <t>312 Ostali rashodi za zaposlene</t>
  </si>
  <si>
    <t>3121 Ostali rashodi za zaposlene</t>
  </si>
  <si>
    <t>313 Doprinosi na plaće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</si>
  <si>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</si>
  <si>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</si>
  <si>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</si>
  <si>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</si>
  <si>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</si>
  <si>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</si>
  <si>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</si>
  <si>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</si>
  <si>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</si>
  <si>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</si>
  <si>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</si>
  <si>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</si>
  <si>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</si>
  <si>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</si>
  <si>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</si>
  <si>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</si>
  <si>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</si>
  <si>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</si>
  <si>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</si>
  <si>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</si>
  <si>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</si>
  <si>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</si>
  <si>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</si>
  <si>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</si>
  <si>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</si>
  <si>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</si>
  <si>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</si>
  <si>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</si>
  <si>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</si>
  <si>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</si>
  <si>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42 Rashodi za nabavu proizvedene dugotrajne imovine</t>
  </si>
  <si>
    <t>422 Postrojenja i oprema</t>
  </si>
  <si>
    <t>4221 Uredska oprema i namještaj</t>
  </si>
  <si>
    <t>424 Knjige, umjetnička djela i ostale izložbene vrijednosti</t>
  </si>
  <si>
    <t>RASHODI UKUPNO</t>
  </si>
  <si>
    <t>38 Ostali rashodi</t>
  </si>
  <si>
    <t>381 Tekuće donacije</t>
  </si>
  <si>
    <t>II. POSEBNI DIO</t>
  </si>
  <si>
    <t>IZVRŠENJE PRIHODA I RASHODA PREMA IZVORIMA FINANCIRANJA</t>
  </si>
  <si>
    <t>Brojčana oznaka i naziv izvora financiranja</t>
  </si>
  <si>
    <t>Indeks 4/2</t>
  </si>
  <si>
    <t>Indeks 4/3</t>
  </si>
  <si>
    <t>Izvor 11 - Opći prihodi i primici</t>
  </si>
  <si>
    <t>Prihodi</t>
  </si>
  <si>
    <t>Rashodi</t>
  </si>
  <si>
    <t>Razlika</t>
  </si>
  <si>
    <t>Izvor 31 - Potpore za decentralizirane izdatke</t>
  </si>
  <si>
    <t>Izvor 49 - Pomoći iz državnog proračuna za plaće te ostale rashode za zaposlene</t>
  </si>
  <si>
    <t>Izvor 25 - Vlastiti prihodi proračunskih korisnika</t>
  </si>
  <si>
    <t>Izvor 29 - Višak/manjak prihoda proračunskih korisnika</t>
  </si>
  <si>
    <t>Izvor 55 - Donacije i ostali namjenski prihodi proračunskih korisnika</t>
  </si>
  <si>
    <t>Izvor 44 - EU fondovi - pomoći</t>
  </si>
  <si>
    <t>Izvor 42 - Namjenske tekuće pomoći</t>
  </si>
  <si>
    <t>UKUPNO PRIHODI</t>
  </si>
  <si>
    <t>UKUPNO RASHODI</t>
  </si>
  <si>
    <t>IZVRŠENJE PRIHODA I RASHODA PREMA EKONOMSKOJ KLASIFIKACIJI</t>
  </si>
  <si>
    <t>92 Rezultat poslovanja</t>
  </si>
  <si>
    <t>3293 Reprezentacija</t>
  </si>
  <si>
    <t xml:space="preserve">URBROJ: </t>
  </si>
  <si>
    <t>Izvršenje 2023</t>
  </si>
  <si>
    <t>3812 Tekuće donacije u naravi</t>
  </si>
  <si>
    <t>IZVJEŠTAJ O RASHODIMA PREMA FUNKCIJSKOJ KLASIFIKACIJI</t>
  </si>
  <si>
    <t>BROJČANA OZNAKA I NAZIV</t>
  </si>
  <si>
    <t>TEKUĆI PLAN 2023.</t>
  </si>
  <si>
    <t>INDEKS</t>
  </si>
  <si>
    <t>INDEKS**</t>
  </si>
  <si>
    <t>6=5/2*100</t>
  </si>
  <si>
    <t>7=5/4*100</t>
  </si>
  <si>
    <t>Funk. klas: 0 Javnost</t>
  </si>
  <si>
    <t>Funk. klas: 09 OBRAZOVANJE</t>
  </si>
  <si>
    <t>Funk. klas: 091 Predškolsko i osnovno obrazovanje</t>
  </si>
  <si>
    <t>Funk. klas: 096 Dodatne usluge u obrazovanju</t>
  </si>
  <si>
    <t>I. OPĆI DIO</t>
  </si>
  <si>
    <t>SAŽETAK  RAČUNA PRIHODA I RASHODA I RAČUNA FINANCIRANJA</t>
  </si>
  <si>
    <t>SAŽETAK RAČUNA PRIHODA I RASHODA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</si>
  <si>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</si>
  <si>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</si>
  <si>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</si>
  <si>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</si>
  <si>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</si>
  <si>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RAZLIKA - VIŠAK / MANJAK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</si>
  <si>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</si>
  <si>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</si>
  <si>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</si>
  <si>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</si>
  <si>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>51378 OŠ MONTOVJERNA</t>
  </si>
  <si>
    <t>5=4/2*100</t>
  </si>
  <si>
    <t>6=4/3*100</t>
  </si>
  <si>
    <r>
      <rPr>
        <b/>
        <sz val="18"/>
        <color theme="1"/>
        <rFont val="Calibri"/>
        <family val="2"/>
        <charset val="238"/>
        <scheme val="minor"/>
      </rPr>
      <t>OSNOVNA ŠKOLA MONTOVJERNA</t>
    </r>
    <r>
      <rPr>
        <sz val="11"/>
        <color theme="1"/>
        <rFont val="Calibri"/>
        <family val="2"/>
        <charset val="238"/>
        <scheme val="minor"/>
      </rPr>
      <t xml:space="preserve">
Vladka Mačeka 11</t>
    </r>
    <r>
      <rPr>
        <i/>
        <sz val="11"/>
        <color theme="1"/>
        <rFont val="Calibri"/>
        <family val="2"/>
        <charset val="238"/>
        <scheme val="minor"/>
      </rPr>
      <t xml:space="preserve"> | 20 000 Dubrovnik | e-mail: tajnistvo@os-montovjerna-du.skole.hr
Tel: 020/325-587| OIB: 51168714897 | ŠIFRA: 19-018-010
REPUBLIKA HRVATSKA | DUBROVAČKO-NERETVANSKA ŽUPANIJA | GRAD DUBROVNIK
_______________________________________________________________________
</t>
    </r>
  </si>
  <si>
    <t>Oznaka</t>
  </si>
  <si>
    <t>Godišnji plan (1.)</t>
  </si>
  <si>
    <t>Ostvarenje (2.)</t>
  </si>
  <si>
    <t>Ind. (3.) (2./1.)</t>
  </si>
  <si>
    <t>SVEUKUPNO</t>
  </si>
  <si>
    <t>Glava: 8-31 OSNOVNO ŠKOLSTVO</t>
  </si>
  <si>
    <t>18054001 MATERIJALNI I FINANCIJSKI RASHODI</t>
  </si>
  <si>
    <t>Izvor: 31 Potpore za decentralizirane izdatke</t>
  </si>
  <si>
    <t>-</t>
  </si>
  <si>
    <t>3235 Zakupnine i najamnine</t>
  </si>
  <si>
    <t>3294 Članarine</t>
  </si>
  <si>
    <t>18054004 REDOVNA DJELATNOST OSNOVNOG OBRAZOVANJA</t>
  </si>
  <si>
    <t>Izvor: 49 Pomoći iz državnog proračuna za plaće te ostale rashode za zaposlene</t>
  </si>
  <si>
    <t>311 Plaće</t>
  </si>
  <si>
    <t>3132 Doprinos za zdravstveno osiguranje</t>
  </si>
  <si>
    <t>18055002 OSTALI PROJEKTI U OSNOVNOM ŠKOLSTVU</t>
  </si>
  <si>
    <t>Izvor: 11 Opći prihodi i primici</t>
  </si>
  <si>
    <t>3721 Naknade građanima i kućanstvima u novcu</t>
  </si>
  <si>
    <t>Izvor: 25 Vlastiti prihodi proračunskih korisnika</t>
  </si>
  <si>
    <t>Izvor: 29 Višak / manjak prihoda proračunskih korisnika</t>
  </si>
  <si>
    <t>Izvor: 55 Donacije i ostali namjenski prihodi proračunskih korisnika</t>
  </si>
  <si>
    <t>4241 Knjige u knjižnicama</t>
  </si>
  <si>
    <t>18055006 PRODUŽENI BORAVAK</t>
  </si>
  <si>
    <t>4225 Instrumenti, uređaji i strojevi</t>
  </si>
  <si>
    <t>18055009 UČENIČKA NATJECANJA OSNOVNIH ŠKOLA</t>
  </si>
  <si>
    <t>3291 Naknade za rad predstavničkih i izvršnih tijela, povjerenstava i slično</t>
  </si>
  <si>
    <t>18055021 TEKUĆE I INVESTICIJSKO ODRŽAVANJE IZNAD MINIMALNOG STANDARDA</t>
  </si>
  <si>
    <t>18055023 STRUČNO RAZVOJNE SLUŽBE</t>
  </si>
  <si>
    <t>18055036 ASISTENT U NASTAVI</t>
  </si>
  <si>
    <t>Izvor: 44 EU fondovi-pomoći</t>
  </si>
  <si>
    <t>18055037 SUFINANCIRANJE ŠKOLSKOG ŠPORTA</t>
  </si>
  <si>
    <t>18055039 NABAVA ŠKOLSKIH UDŽBENIKA</t>
  </si>
  <si>
    <t>18055040 SHEMA ŠKOLSKOG VOĆA</t>
  </si>
  <si>
    <t>Izvor: 42 Namjenske tekuće pomoći</t>
  </si>
  <si>
    <t>18055043 PREHRANA ZA UČENIKE U OSNOVNIM ŠKOLAMA</t>
  </si>
  <si>
    <t>18056002 ŠKOLSKA OPREMA</t>
  </si>
  <si>
    <t xml:space="preserve"> IZVRŠENJE 
2023.</t>
  </si>
  <si>
    <t>661 Prihodi koje proračuni i proračunski korisnici ostvare obavljanjem poslova na tržištu (vlastiti prihodi)</t>
  </si>
  <si>
    <t>63 Pomoći iz inozemstva (darovnice) i od subjekata unutar opće države</t>
  </si>
  <si>
    <t>636 Tekuće pomoći pror.koris. iz proračuna koji im nije nadležan</t>
  </si>
  <si>
    <t>6361 Tekuće pomoći pror.korisnika iz proračuna koji im nije nadležan</t>
  </si>
  <si>
    <t>633 Pomoći iz proračuna i izvanproračunskim korisnicima</t>
  </si>
  <si>
    <t>6331 Tekuće pomoći iz proračuna i izvanproračunskim korisnicima</t>
  </si>
  <si>
    <t>6362 Kapitalne pomoći prorač. korisnika iz proračuna koji im nije nadležan</t>
  </si>
  <si>
    <t>65 Prihodi od upravnih administrativnih pristojbi, pristojbi po posebnim propisima i naknada</t>
  </si>
  <si>
    <t>4223 Oprema za održavanje i zaštitu</t>
  </si>
  <si>
    <t>Tekući plan (2.)</t>
  </si>
  <si>
    <t>TEKUĆI PLAN ILI REBALANS 2024.</t>
  </si>
  <si>
    <t xml:space="preserve"> IZVRŠENJE 
2024. </t>
  </si>
  <si>
    <t>Izvorni plan ili rebalans 2024</t>
  </si>
  <si>
    <t>IZVORNI PLAN ILI REBALANS 2024</t>
  </si>
  <si>
    <t>Izvršenje 2024</t>
  </si>
  <si>
    <t>IZVORNI PLAN ILI REBALANS 2024.</t>
  </si>
  <si>
    <t>OSTVARENJE/IZVRŠENJE 2024.</t>
  </si>
  <si>
    <t xml:space="preserve">GODIŠNJI  IZVJEŠTAJ O IZVRŠENJU FINANCIJSKOG PLANA ZA RAZDOBLJE 
01.01.2024 - 31.12.2024. </t>
  </si>
  <si>
    <t>GODIŠNJI IZVJEŠTAJ O IZVRŠENJU FINANCIJSKOG PLANA ZA RAZDOBLJE 01.01.2024. - 31.12.2024.</t>
  </si>
  <si>
    <t>OSTVARENJE/IZVRŠENJE 
2023.</t>
  </si>
  <si>
    <t>Rahodi</t>
  </si>
  <si>
    <t>Izvršenje 2023 (1.)</t>
  </si>
  <si>
    <t>Ostvarenje 1-12.2024. (3.)</t>
  </si>
  <si>
    <t>Indeks 3./1. (4.)</t>
  </si>
  <si>
    <t>Indeks 3./2. (5.)</t>
  </si>
  <si>
    <r>
      <t>Na temelju Zakona o proračunu (NN 144/21) i Pravilnikom o polugodišnjem i godišnjem izvještaju o izvršenju proračuna (NN 85/23) Š</t>
    </r>
    <r>
      <rPr>
        <sz val="8"/>
        <color rgb="FFFF0000"/>
        <rFont val="Verdana"/>
        <family val="2"/>
      </rPr>
      <t>kolski odbor na 55. sjednici dana 25. ožujka 2024 godine donosi:</t>
    </r>
  </si>
  <si>
    <t xml:space="preserve">Izvršenje rashoda i izdataka po ekonomskoj i programskoj klasifikaciji i izvorima financiranja </t>
  </si>
  <si>
    <t>67 Prihodi iz nadležnog proračuna i od HZZO-a temeljem     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</si>
  <si>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</si>
  <si>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</si>
  <si>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nabavu nefinancijske imovine</t>
  </si>
  <si>
    <t>KLASA:</t>
  </si>
  <si>
    <t xml:space="preserve">400-01/25-01/1 </t>
  </si>
  <si>
    <t>2117-1-131-02-25-1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</si>
</sst>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7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rgb="FF000000"/>
      <name val="Arial"/>
      <family val="2"/>
      <charset val="238"/>
    </font>
    <font>
      <sz val="10"/>
      <color theme="1"/>
      <name val="Verdana"/>
      <family val="2"/>
      <charset val="238"/>
    </font>
    <font>
      <b/>
      <sz val="12"/>
      <color rgb="FF000000"/>
      <name val="Calibri Light"/>
      <family val="2"/>
      <charset val="238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theme="1"/>
      <name val="Times New Roman"/>
      <family val="1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sz val="9"/>
      <color theme="1"/>
      <name val="Verdana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rgb="FFFF0000"/>
      <name val="Verdana"/>
      <family val="2"/>
      <charset val="238"/>
    </font>
    <font>
      <sz val="9"/>
      <color rgb="FF000000"/>
      <name val="Verdana"/>
      <family val="2"/>
    </font>
    <font>
      <sz val="11"/>
      <color rgb="FFFF0000"/>
      <name val="Times New Roman"/>
      <family val="1"/>
    </font>
    <font>
      <sz val="8"/>
      <color rgb="FFFF0000"/>
      <name val="Verdana"/>
      <family val="2"/>
      <charset val="238"/>
    </font>
    <font>
      <b/>
      <sz val="9"/>
      <color rgb="FF000000"/>
      <name val="Verdana"/>
      <family val="2"/>
    </font>
    <font>
      <b/>
      <sz val="14"/>
      <name val="Arial"/>
      <family val="2"/>
      <charset val="238"/>
    </font>
    <font>
      <b/>
      <sz val="9"/>
      <color theme="1"/>
      <name val="Calibri Light"/>
      <family val="2"/>
      <charset val="238"/>
    </font>
    <font>
      <b/>
      <sz val="10"/>
      <color rgb="FF000000"/>
      <name val="Verdana"/>
      <family val="2"/>
      <charset val="238"/>
    </font>
    <font>
      <b/>
      <sz val="11"/>
      <name val="Calibri"/>
      <family val="2"/>
      <scheme val="minor"/>
    </font>
    <font>
      <sz val="8"/>
      <color rgb="FFFF0000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7CEFA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0" fontId="38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18" fillId="0" borderId="0" xfId="0" applyFont="1" applyAlignment="1">
      <alignment horizontal="left" indent="1"/>
    </xf>
    <xf numFmtId="0" fontId="20" fillId="0" borderId="0" xfId="0" applyFont="1" applyAlignment="1">
      <alignment horizontal="left" wrapText="1"/>
    </xf>
    <xf numFmtId="0" fontId="23" fillId="33" borderId="10" xfId="0" applyFont="1" applyFill="1" applyBorder="1" applyAlignment="1">
      <alignment horizontal="left" wrapText="1"/>
    </xf>
    <xf numFmtId="0" fontId="21" fillId="33" borderId="10" xfId="0" applyFont="1" applyFill="1" applyBorder="1" applyAlignment="1">
      <alignment horizontal="left" wrapText="1"/>
    </xf>
    <xf numFmtId="0" fontId="24" fillId="0" borderId="0" xfId="0" applyFont="1" applyAlignment="1">
      <alignment horizontal="left" wrapText="1"/>
    </xf>
    <xf numFmtId="4" fontId="23" fillId="33" borderId="10" xfId="0" applyNumberFormat="1" applyFont="1" applyFill="1" applyBorder="1" applyAlignment="1">
      <alignment wrapText="1"/>
    </xf>
    <xf numFmtId="4" fontId="21" fillId="33" borderId="10" xfId="0" applyNumberFormat="1" applyFont="1" applyFill="1" applyBorder="1" applyAlignment="1">
      <alignment wrapText="1"/>
    </xf>
    <xf numFmtId="0" fontId="23" fillId="33" borderId="22" xfId="0" applyFont="1" applyFill="1" applyBorder="1" applyAlignment="1">
      <alignment horizontal="left" wrapText="1"/>
    </xf>
    <xf numFmtId="4" fontId="23" fillId="33" borderId="22" xfId="0" applyNumberFormat="1" applyFont="1" applyFill="1" applyBorder="1" applyAlignment="1">
      <alignment wrapText="1"/>
    </xf>
    <xf numFmtId="0" fontId="0" fillId="0" borderId="0" xfId="0" applyFont="1" applyAlignment="1">
      <alignment horizontal="center" wrapText="1"/>
    </xf>
    <xf numFmtId="0" fontId="30" fillId="0" borderId="0" xfId="0" applyFont="1" applyBorder="1" applyAlignment="1">
      <alignment horizontal="center" vertical="center"/>
    </xf>
    <xf numFmtId="0" fontId="14" fillId="0" borderId="0" xfId="0" applyFont="1"/>
    <xf numFmtId="0" fontId="27" fillId="32" borderId="12" xfId="41" applyFont="1" applyBorder="1" applyAlignment="1">
      <alignment horizontal="left" wrapText="1"/>
    </xf>
    <xf numFmtId="4" fontId="27" fillId="32" borderId="12" xfId="41" applyNumberFormat="1" applyFont="1" applyBorder="1" applyAlignment="1">
      <alignment horizontal="right" wrapText="1"/>
    </xf>
    <xf numFmtId="4" fontId="27" fillId="32" borderId="31" xfId="41" applyNumberFormat="1" applyFont="1" applyBorder="1" applyAlignment="1">
      <alignment horizontal="right" wrapText="1"/>
    </xf>
    <xf numFmtId="4" fontId="27" fillId="32" borderId="32" xfId="41" applyNumberFormat="1" applyFont="1" applyBorder="1" applyAlignment="1">
      <alignment horizontal="right" wrapText="1"/>
    </xf>
    <xf numFmtId="4" fontId="32" fillId="33" borderId="10" xfId="0" applyNumberFormat="1" applyFont="1" applyFill="1" applyBorder="1" applyAlignment="1">
      <alignment wrapText="1"/>
    </xf>
    <xf numFmtId="0" fontId="33" fillId="33" borderId="10" xfId="0" applyFont="1" applyFill="1" applyBorder="1" applyAlignment="1">
      <alignment horizontal="left" wrapText="1"/>
    </xf>
    <xf numFmtId="4" fontId="33" fillId="33" borderId="10" xfId="0" applyNumberFormat="1" applyFont="1" applyFill="1" applyBorder="1" applyAlignment="1">
      <alignment wrapText="1"/>
    </xf>
    <xf numFmtId="0" fontId="33" fillId="33" borderId="22" xfId="0" applyFont="1" applyFill="1" applyBorder="1" applyAlignment="1">
      <alignment horizontal="right" wrapText="1"/>
    </xf>
    <xf numFmtId="0" fontId="34" fillId="33" borderId="22" xfId="0" applyFont="1" applyFill="1" applyBorder="1" applyAlignment="1">
      <alignment horizontal="right" wrapText="1"/>
    </xf>
    <xf numFmtId="0" fontId="32" fillId="33" borderId="10" xfId="0" applyFont="1" applyFill="1" applyBorder="1" applyAlignment="1">
      <alignment horizontal="left" wrapText="1"/>
    </xf>
    <xf numFmtId="0" fontId="33" fillId="33" borderId="22" xfId="0" applyFont="1" applyFill="1" applyBorder="1" applyAlignment="1">
      <alignment horizontal="left" wrapText="1"/>
    </xf>
    <xf numFmtId="4" fontId="33" fillId="33" borderId="22" xfId="0" applyNumberFormat="1" applyFont="1" applyFill="1" applyBorder="1" applyAlignment="1">
      <alignment wrapText="1"/>
    </xf>
    <xf numFmtId="4" fontId="33" fillId="33" borderId="22" xfId="0" applyNumberFormat="1" applyFont="1" applyFill="1" applyBorder="1" applyAlignment="1">
      <alignment horizontal="right" wrapText="1"/>
    </xf>
    <xf numFmtId="4" fontId="34" fillId="33" borderId="22" xfId="0" applyNumberFormat="1" applyFont="1" applyFill="1" applyBorder="1" applyAlignment="1">
      <alignment horizontal="right" wrapText="1"/>
    </xf>
    <xf numFmtId="0" fontId="37" fillId="0" borderId="0" xfId="0" applyFont="1"/>
    <xf numFmtId="4" fontId="24" fillId="0" borderId="0" xfId="0" applyNumberFormat="1" applyFont="1" applyAlignment="1">
      <alignment horizontal="left" wrapText="1"/>
    </xf>
    <xf numFmtId="0" fontId="38" fillId="0" borderId="0" xfId="0" applyNumberFormat="1" applyFont="1" applyFill="1" applyBorder="1" applyAlignment="1" applyProtection="1"/>
    <xf numFmtId="0" fontId="41" fillId="0" borderId="0" xfId="0" applyFont="1" applyAlignment="1">
      <alignment horizontal="center" vertical="center" wrapText="1"/>
    </xf>
    <xf numFmtId="0" fontId="42" fillId="0" borderId="0" xfId="0" applyNumberFormat="1" applyFont="1" applyFill="1" applyBorder="1" applyAlignment="1" applyProtection="1">
      <alignment vertical="center" wrapText="1"/>
    </xf>
    <xf numFmtId="0" fontId="43" fillId="0" borderId="0" xfId="0" applyFont="1"/>
    <xf numFmtId="0" fontId="43" fillId="0" borderId="0" xfId="0" applyFont="1" applyAlignment="1">
      <alignment wrapText="1"/>
    </xf>
    <xf numFmtId="0" fontId="40" fillId="34" borderId="16" xfId="0" applyNumberFormat="1" applyFont="1" applyFill="1" applyBorder="1" applyAlignment="1" applyProtection="1">
      <alignment horizontal="center" vertical="center" wrapText="1"/>
    </xf>
    <xf numFmtId="0" fontId="45" fillId="34" borderId="16" xfId="0" applyFont="1" applyFill="1" applyBorder="1" applyAlignment="1">
      <alignment horizontal="right" vertical="center"/>
    </xf>
    <xf numFmtId="0" fontId="31" fillId="0" borderId="0" xfId="0" applyFont="1"/>
    <xf numFmtId="0" fontId="42" fillId="0" borderId="0" xfId="0" applyNumberFormat="1" applyFont="1" applyFill="1" applyBorder="1" applyAlignment="1" applyProtection="1">
      <alignment horizontal="left" vertical="center" wrapText="1"/>
    </xf>
    <xf numFmtId="0" fontId="43" fillId="0" borderId="0" xfId="0" applyFont="1" applyAlignment="1">
      <alignment horizontal="left"/>
    </xf>
    <xf numFmtId="4" fontId="39" fillId="33" borderId="12" xfId="0" applyNumberFormat="1" applyFont="1" applyFill="1" applyBorder="1" applyAlignment="1">
      <alignment horizontal="right" vertical="center" wrapText="1"/>
    </xf>
    <xf numFmtId="4" fontId="37" fillId="0" borderId="34" xfId="0" applyNumberFormat="1" applyFont="1" applyBorder="1"/>
    <xf numFmtId="0" fontId="47" fillId="0" borderId="0" xfId="0" applyFont="1" applyAlignment="1"/>
    <xf numFmtId="0" fontId="47" fillId="0" borderId="0" xfId="0" applyFont="1" applyAlignment="1">
      <alignment horizontal="left" indent="1"/>
    </xf>
    <xf numFmtId="0" fontId="48" fillId="33" borderId="10" xfId="0" applyFont="1" applyFill="1" applyBorder="1" applyAlignment="1">
      <alignment wrapText="1"/>
    </xf>
    <xf numFmtId="4" fontId="48" fillId="33" borderId="10" xfId="0" applyNumberFormat="1" applyFont="1" applyFill="1" applyBorder="1" applyAlignment="1">
      <alignment horizontal="right" wrapText="1" indent="1"/>
    </xf>
    <xf numFmtId="0" fontId="48" fillId="33" borderId="10" xfId="0" applyFont="1" applyFill="1" applyBorder="1" applyAlignment="1">
      <alignment horizontal="right" wrapText="1" indent="1"/>
    </xf>
    <xf numFmtId="0" fontId="49" fillId="33" borderId="10" xfId="0" applyFont="1" applyFill="1" applyBorder="1" applyAlignment="1">
      <alignment wrapText="1"/>
    </xf>
    <xf numFmtId="4" fontId="49" fillId="33" borderId="10" xfId="0" applyNumberFormat="1" applyFont="1" applyFill="1" applyBorder="1" applyAlignment="1">
      <alignment horizontal="right" wrapText="1" indent="1"/>
    </xf>
    <xf numFmtId="0" fontId="49" fillId="33" borderId="10" xfId="0" applyFont="1" applyFill="1" applyBorder="1" applyAlignment="1">
      <alignment horizontal="right" wrapText="1" indent="1"/>
    </xf>
    <xf numFmtId="0" fontId="48" fillId="33" borderId="10" xfId="0" applyFont="1" applyFill="1" applyBorder="1" applyAlignment="1">
      <alignment horizontal="center" wrapText="1"/>
    </xf>
    <xf numFmtId="0" fontId="48" fillId="33" borderId="10" xfId="0" applyFont="1" applyFill="1" applyBorder="1" applyAlignment="1">
      <alignment horizontal="left" wrapText="1" indent="1"/>
    </xf>
    <xf numFmtId="0" fontId="50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NumberFormat="1" applyFont="1" applyFill="1" applyBorder="1" applyAlignment="1" applyProtection="1">
      <alignment vertical="center" wrapText="1"/>
    </xf>
    <xf numFmtId="0" fontId="14" fillId="0" borderId="34" xfId="0" applyFont="1" applyBorder="1"/>
    <xf numFmtId="0" fontId="14" fillId="0" borderId="12" xfId="0" applyFont="1" applyBorder="1"/>
    <xf numFmtId="0" fontId="52" fillId="34" borderId="0" xfId="0" applyNumberFormat="1" applyFont="1" applyFill="1" applyBorder="1" applyAlignment="1" applyProtection="1">
      <alignment horizontal="center" vertical="center" wrapText="1"/>
    </xf>
    <xf numFmtId="0" fontId="53" fillId="36" borderId="12" xfId="0" applyNumberFormat="1" applyFont="1" applyFill="1" applyBorder="1" applyAlignment="1" applyProtection="1">
      <alignment horizontal="center" vertical="center" wrapText="1"/>
    </xf>
    <xf numFmtId="0" fontId="54" fillId="36" borderId="12" xfId="0" applyNumberFormat="1" applyFont="1" applyFill="1" applyBorder="1" applyAlignment="1" applyProtection="1">
      <alignment horizontal="center" vertical="center" wrapText="1"/>
    </xf>
    <xf numFmtId="0" fontId="54" fillId="36" borderId="33" xfId="0" applyNumberFormat="1" applyFont="1" applyFill="1" applyBorder="1" applyAlignment="1" applyProtection="1">
      <alignment horizontal="center" vertical="center" wrapText="1"/>
    </xf>
    <xf numFmtId="0" fontId="53" fillId="34" borderId="12" xfId="0" applyNumberFormat="1" applyFont="1" applyFill="1" applyBorder="1" applyAlignment="1" applyProtection="1">
      <alignment horizontal="left" vertical="center" wrapText="1"/>
    </xf>
    <xf numFmtId="4" fontId="53" fillId="33" borderId="12" xfId="0" applyNumberFormat="1" applyFont="1" applyFill="1" applyBorder="1" applyAlignment="1">
      <alignment horizontal="right" vertical="center" wrapText="1"/>
    </xf>
    <xf numFmtId="0" fontId="55" fillId="33" borderId="12" xfId="0" applyFont="1" applyFill="1" applyBorder="1" applyAlignment="1">
      <alignment vertical="center" wrapText="1"/>
    </xf>
    <xf numFmtId="4" fontId="55" fillId="33" borderId="12" xfId="0" applyNumberFormat="1" applyFont="1" applyFill="1" applyBorder="1" applyAlignment="1">
      <alignment horizontal="right" vertical="center" wrapText="1"/>
    </xf>
    <xf numFmtId="0" fontId="55" fillId="34" borderId="12" xfId="0" applyFont="1" applyFill="1" applyBorder="1" applyAlignment="1">
      <alignment horizontal="left" vertical="center" wrapText="1"/>
    </xf>
    <xf numFmtId="4" fontId="0" fillId="0" borderId="34" xfId="0" applyNumberFormat="1" applyFont="1" applyBorder="1"/>
    <xf numFmtId="3" fontId="55" fillId="34" borderId="12" xfId="0" applyNumberFormat="1" applyFont="1" applyFill="1" applyBorder="1" applyAlignment="1">
      <alignment horizontal="right"/>
    </xf>
    <xf numFmtId="0" fontId="56" fillId="34" borderId="12" xfId="0" applyNumberFormat="1" applyFont="1" applyFill="1" applyBorder="1" applyAlignment="1" applyProtection="1">
      <alignment horizontal="left" vertical="center" wrapText="1" indent="1"/>
    </xf>
    <xf numFmtId="0" fontId="55" fillId="34" borderId="12" xfId="0" applyNumberFormat="1" applyFont="1" applyFill="1" applyBorder="1" applyAlignment="1" applyProtection="1">
      <alignment horizontal="left" vertical="center" wrapText="1"/>
    </xf>
    <xf numFmtId="0" fontId="58" fillId="0" borderId="0" xfId="0" applyFont="1" applyAlignment="1">
      <alignment horizontal="left" wrapText="1"/>
    </xf>
    <xf numFmtId="0" fontId="45" fillId="34" borderId="16" xfId="0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1" fillId="0" borderId="0" xfId="0" applyFont="1" applyAlignment="1">
      <alignment horizontal="left" indent="1"/>
    </xf>
    <xf numFmtId="3" fontId="0" fillId="0" borderId="0" xfId="0" applyNumberFormat="1"/>
    <xf numFmtId="4" fontId="0" fillId="0" borderId="0" xfId="0" applyNumberFormat="1"/>
    <xf numFmtId="0" fontId="63" fillId="34" borderId="0" xfId="0" applyNumberFormat="1" applyFont="1" applyFill="1" applyBorder="1" applyAlignment="1" applyProtection="1">
      <alignment horizontal="center" vertical="center" wrapText="1"/>
    </xf>
    <xf numFmtId="0" fontId="32" fillId="36" borderId="12" xfId="0" applyNumberFormat="1" applyFont="1" applyFill="1" applyBorder="1" applyAlignment="1" applyProtection="1">
      <alignment horizontal="center" vertical="center" wrapText="1"/>
    </xf>
    <xf numFmtId="0" fontId="44" fillId="36" borderId="33" xfId="0" applyNumberFormat="1" applyFont="1" applyFill="1" applyBorder="1" applyAlignment="1" applyProtection="1">
      <alignment horizontal="center" vertical="center" wrapText="1"/>
    </xf>
    <xf numFmtId="3" fontId="39" fillId="34" borderId="34" xfId="0" applyNumberFormat="1" applyFont="1" applyFill="1" applyBorder="1" applyAlignment="1">
      <alignment horizontal="right"/>
    </xf>
    <xf numFmtId="3" fontId="39" fillId="34" borderId="12" xfId="0" applyNumberFormat="1" applyFont="1" applyFill="1" applyBorder="1" applyAlignment="1">
      <alignment horizontal="right"/>
    </xf>
    <xf numFmtId="3" fontId="39" fillId="34" borderId="12" xfId="0" applyNumberFormat="1" applyFont="1" applyFill="1" applyBorder="1" applyAlignment="1" applyProtection="1">
      <alignment horizontal="right" wrapText="1"/>
    </xf>
    <xf numFmtId="0" fontId="39" fillId="34" borderId="0" xfId="0" applyNumberFormat="1" applyFont="1" applyFill="1" applyBorder="1" applyAlignment="1" applyProtection="1">
      <alignment vertical="center" wrapText="1"/>
    </xf>
    <xf numFmtId="4" fontId="32" fillId="33" borderId="12" xfId="0" applyNumberFormat="1" applyFont="1" applyFill="1" applyBorder="1" applyAlignment="1">
      <alignment horizontal="right" vertical="center" wrapText="1"/>
    </xf>
    <xf numFmtId="10" fontId="39" fillId="33" borderId="12" xfId="43" applyNumberFormat="1" applyFont="1" applyFill="1" applyBorder="1" applyAlignment="1">
      <alignment horizontal="right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2" fillId="33" borderId="11" xfId="0" applyFont="1" applyFill="1" applyBorder="1" applyAlignment="1">
      <alignment horizontal="left" wrapText="1"/>
    </xf>
    <xf numFmtId="4" fontId="32" fillId="33" borderId="11" xfId="0" applyNumberFormat="1" applyFont="1" applyFill="1" applyBorder="1" applyAlignment="1">
      <alignment wrapText="1"/>
    </xf>
    <xf numFmtId="0" fontId="34" fillId="0" borderId="0" xfId="0" applyFont="1" applyAlignment="1">
      <alignment horizontal="left" wrapText="1"/>
    </xf>
    <xf numFmtId="0" fontId="14" fillId="0" borderId="0" xfId="0" applyFont="1"/>
    <xf numFmtId="0" fontId="20" fillId="0" borderId="0" xfId="0" applyFont="1" applyAlignment="1">
      <alignment horizontal="left" indent="1"/>
    </xf>
    <xf numFmtId="0" fontId="48" fillId="38" borderId="10" xfId="0" applyFont="1" applyFill="1" applyBorder="1" applyAlignment="1">
      <alignment wrapText="1"/>
    </xf>
    <xf numFmtId="4" fontId="48" fillId="38" borderId="10" xfId="0" applyNumberFormat="1" applyFont="1" applyFill="1" applyBorder="1" applyAlignment="1">
      <alignment horizontal="right" wrapText="1" indent="1"/>
    </xf>
    <xf numFmtId="0" fontId="48" fillId="38" borderId="10" xfId="0" applyFont="1" applyFill="1" applyBorder="1" applyAlignment="1">
      <alignment horizontal="right" wrapText="1" indent="1"/>
    </xf>
    <xf numFmtId="0" fontId="48" fillId="33" borderId="10" xfId="0" applyFont="1" applyFill="1" applyBorder="1" applyAlignment="1">
      <alignment horizontal="left" wrapText="1"/>
    </xf>
    <xf numFmtId="0" fontId="48" fillId="38" borderId="22" xfId="0" applyFont="1" applyFill="1" applyBorder="1" applyAlignment="1">
      <alignment wrapText="1"/>
    </xf>
    <xf numFmtId="4" fontId="48" fillId="38" borderId="22" xfId="0" applyNumberFormat="1" applyFont="1" applyFill="1" applyBorder="1" applyAlignment="1">
      <alignment horizontal="right" wrapText="1" indent="1"/>
    </xf>
    <xf numFmtId="0" fontId="48" fillId="38" borderId="22" xfId="0" applyFont="1" applyFill="1" applyBorder="1" applyAlignment="1">
      <alignment horizontal="right" wrapText="1" indent="1"/>
    </xf>
    <xf numFmtId="0" fontId="65" fillId="0" borderId="12" xfId="0" applyFont="1" applyBorder="1" applyAlignment="1">
      <alignment horizontal="center" vertical="center" wrapText="1" indent="1"/>
    </xf>
    <xf numFmtId="0" fontId="21" fillId="0" borderId="12" xfId="0" applyFont="1" applyBorder="1" applyAlignment="1">
      <alignment wrapText="1"/>
    </xf>
    <xf numFmtId="0" fontId="44" fillId="34" borderId="12" xfId="0" applyNumberFormat="1" applyFont="1" applyFill="1" applyBorder="1" applyAlignment="1" applyProtection="1">
      <alignment horizontal="center" vertical="center" wrapText="1"/>
    </xf>
    <xf numFmtId="4" fontId="32" fillId="0" borderId="12" xfId="0" applyNumberFormat="1" applyFont="1" applyFill="1" applyBorder="1" applyAlignment="1">
      <alignment horizontal="right"/>
    </xf>
    <xf numFmtId="4" fontId="66" fillId="23" borderId="12" xfId="32" applyNumberFormat="1" applyFont="1" applyBorder="1" applyAlignment="1">
      <alignment horizontal="right"/>
    </xf>
    <xf numFmtId="4" fontId="32" fillId="0" borderId="12" xfId="0" applyNumberFormat="1" applyFont="1" applyBorder="1" applyAlignment="1">
      <alignment horizontal="right"/>
    </xf>
    <xf numFmtId="4" fontId="32" fillId="36" borderId="12" xfId="0" applyNumberFormat="1" applyFont="1" applyFill="1" applyBorder="1" applyAlignment="1" applyProtection="1">
      <alignment horizontal="right" wrapText="1"/>
    </xf>
    <xf numFmtId="0" fontId="32" fillId="0" borderId="12" xfId="0" quotePrefix="1" applyNumberFormat="1" applyFont="1" applyFill="1" applyBorder="1" applyAlignment="1" applyProtection="1">
      <alignment horizontal="center" vertical="center" wrapText="1"/>
    </xf>
    <xf numFmtId="0" fontId="44" fillId="0" borderId="12" xfId="0" quotePrefix="1" applyNumberFormat="1" applyFont="1" applyFill="1" applyBorder="1" applyAlignment="1" applyProtection="1">
      <alignment horizontal="center" vertical="center" wrapText="1"/>
    </xf>
    <xf numFmtId="3" fontId="32" fillId="37" borderId="12" xfId="0" applyNumberFormat="1" applyFont="1" applyFill="1" applyBorder="1" applyAlignment="1">
      <alignment horizontal="right"/>
    </xf>
    <xf numFmtId="9" fontId="32" fillId="0" borderId="12" xfId="43" applyNumberFormat="1" applyFont="1" applyFill="1" applyBorder="1" applyAlignment="1">
      <alignment horizontal="right"/>
    </xf>
    <xf numFmtId="10" fontId="32" fillId="0" borderId="12" xfId="43" applyNumberFormat="1" applyFont="1" applyFill="1" applyBorder="1" applyAlignment="1">
      <alignment horizontal="right"/>
    </xf>
    <xf numFmtId="9" fontId="32" fillId="0" borderId="12" xfId="43" applyFont="1" applyFill="1" applyBorder="1" applyAlignment="1">
      <alignment horizontal="right"/>
    </xf>
    <xf numFmtId="3" fontId="66" fillId="23" borderId="12" xfId="32" applyNumberFormat="1" applyFont="1" applyBorder="1" applyAlignment="1">
      <alignment horizontal="right"/>
    </xf>
    <xf numFmtId="10" fontId="66" fillId="23" borderId="12" xfId="32" applyNumberFormat="1" applyFont="1" applyBorder="1" applyAlignment="1">
      <alignment horizontal="right"/>
    </xf>
    <xf numFmtId="9" fontId="32" fillId="0" borderId="12" xfId="43" applyFont="1" applyBorder="1" applyAlignment="1">
      <alignment horizontal="right"/>
    </xf>
    <xf numFmtId="10" fontId="32" fillId="0" borderId="12" xfId="43" applyNumberFormat="1" applyFont="1" applyBorder="1" applyAlignment="1">
      <alignment horizontal="right"/>
    </xf>
    <xf numFmtId="0" fontId="66" fillId="23" borderId="14" xfId="32" applyFont="1" applyBorder="1" applyAlignment="1">
      <alignment horizontal="left" vertical="center"/>
    </xf>
    <xf numFmtId="0" fontId="66" fillId="23" borderId="15" xfId="32" applyNumberFormat="1" applyFont="1" applyBorder="1" applyAlignment="1" applyProtection="1">
      <alignment vertical="center"/>
    </xf>
    <xf numFmtId="9" fontId="66" fillId="23" borderId="12" xfId="32" applyNumberFormat="1" applyFont="1" applyBorder="1" applyAlignment="1">
      <alignment horizontal="right"/>
    </xf>
    <xf numFmtId="3" fontId="32" fillId="37" borderId="12" xfId="0" applyNumberFormat="1" applyFont="1" applyFill="1" applyBorder="1" applyAlignment="1" applyProtection="1">
      <alignment horizontal="right" wrapText="1"/>
    </xf>
    <xf numFmtId="3" fontId="32" fillId="36" borderId="12" xfId="0" applyNumberFormat="1" applyFont="1" applyFill="1" applyBorder="1" applyAlignment="1" applyProtection="1">
      <alignment horizontal="right" wrapText="1"/>
    </xf>
    <xf numFmtId="0" fontId="68" fillId="35" borderId="10" xfId="0" applyFont="1" applyFill="1" applyBorder="1" applyAlignment="1">
      <alignment wrapText="1"/>
    </xf>
    <xf numFmtId="4" fontId="69" fillId="35" borderId="10" xfId="0" applyNumberFormat="1" applyFont="1" applyFill="1" applyBorder="1" applyAlignment="1">
      <alignment horizontal="right" wrapText="1" indent="1"/>
    </xf>
    <xf numFmtId="0" fontId="69" fillId="35" borderId="10" xfId="0" applyFont="1" applyFill="1" applyBorder="1" applyAlignment="1">
      <alignment horizontal="right" wrapText="1" indent="1"/>
    </xf>
    <xf numFmtId="0" fontId="62" fillId="0" borderId="38" xfId="0" applyFont="1" applyBorder="1" applyAlignment="1">
      <alignment vertical="center" wrapText="1"/>
    </xf>
    <xf numFmtId="0" fontId="62" fillId="0" borderId="38" xfId="0" applyFont="1" applyBorder="1" applyAlignment="1">
      <alignment horizontal="center" vertical="center" wrapText="1" indent="1"/>
    </xf>
    <xf numFmtId="4" fontId="39" fillId="34" borderId="34" xfId="0" applyNumberFormat="1" applyFont="1" applyFill="1" applyBorder="1" applyAlignment="1">
      <alignment horizontal="right"/>
    </xf>
    <xf numFmtId="4" fontId="68" fillId="33" borderId="10" xfId="0" applyNumberFormat="1" applyFont="1" applyFill="1" applyBorder="1" applyAlignment="1">
      <alignment horizontal="right" wrapText="1" indent="1"/>
    </xf>
    <xf numFmtId="0" fontId="68" fillId="33" borderId="10" xfId="0" applyFont="1" applyFill="1" applyBorder="1" applyAlignment="1">
      <alignment horizontal="right" wrapText="1" indent="1"/>
    </xf>
    <xf numFmtId="4" fontId="59" fillId="38" borderId="22" xfId="0" applyNumberFormat="1" applyFont="1" applyFill="1" applyBorder="1" applyAlignment="1">
      <alignment horizontal="right" wrapText="1" indent="1"/>
    </xf>
    <xf numFmtId="4" fontId="59" fillId="33" borderId="10" xfId="0" applyNumberFormat="1" applyFont="1" applyFill="1" applyBorder="1" applyAlignment="1">
      <alignment horizontal="right" wrapText="1" indent="1"/>
    </xf>
    <xf numFmtId="4" fontId="59" fillId="33" borderId="10" xfId="0" applyNumberFormat="1" applyFont="1" applyFill="1" applyBorder="1" applyAlignment="1">
      <alignment horizontal="center" wrapText="1"/>
    </xf>
    <xf numFmtId="4" fontId="59" fillId="38" borderId="10" xfId="0" applyNumberFormat="1" applyFont="1" applyFill="1" applyBorder="1" applyAlignment="1">
      <alignment horizontal="right" wrapText="1" indent="1"/>
    </xf>
    <xf numFmtId="0" fontId="26" fillId="0" borderId="0" xfId="0" applyFont="1"/>
    <xf numFmtId="0" fontId="0" fillId="0" borderId="0" xfId="0" applyFont="1" applyAlignment="1">
      <alignment horizont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2" fillId="0" borderId="14" xfId="0" quotePrefix="1" applyFont="1" applyFill="1" applyBorder="1" applyAlignment="1">
      <alignment horizontal="left" vertical="center"/>
    </xf>
    <xf numFmtId="0" fontId="39" fillId="0" borderId="15" xfId="0" applyNumberFormat="1" applyFont="1" applyFill="1" applyBorder="1" applyAlignment="1" applyProtection="1">
      <alignment vertical="center"/>
    </xf>
    <xf numFmtId="0" fontId="66" fillId="23" borderId="14" xfId="32" applyNumberFormat="1" applyFont="1" applyBorder="1" applyAlignment="1" applyProtection="1">
      <alignment horizontal="left" vertical="center" wrapText="1"/>
    </xf>
    <xf numFmtId="0" fontId="66" fillId="23" borderId="15" xfId="32" applyNumberFormat="1" applyFont="1" applyBorder="1" applyAlignment="1" applyProtection="1">
      <alignment vertical="center" wrapText="1"/>
    </xf>
    <xf numFmtId="0" fontId="66" fillId="23" borderId="15" xfId="32" applyNumberFormat="1" applyFont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horizontal="left" vertical="top" wrapText="1"/>
    </xf>
    <xf numFmtId="0" fontId="32" fillId="0" borderId="14" xfId="0" quotePrefix="1" applyNumberFormat="1" applyFont="1" applyFill="1" applyBorder="1" applyAlignment="1" applyProtection="1">
      <alignment horizontal="left" vertical="center" wrapText="1"/>
    </xf>
    <xf numFmtId="0" fontId="39" fillId="0" borderId="15" xfId="0" applyNumberFormat="1" applyFont="1" applyFill="1" applyBorder="1" applyAlignment="1" applyProtection="1">
      <alignment vertical="center" wrapText="1"/>
    </xf>
    <xf numFmtId="0" fontId="32" fillId="0" borderId="14" xfId="0" quotePrefix="1" applyFont="1" applyBorder="1" applyAlignment="1">
      <alignment horizontal="left" vertical="center"/>
    </xf>
    <xf numFmtId="0" fontId="32" fillId="36" borderId="14" xfId="0" quotePrefix="1" applyNumberFormat="1" applyFont="1" applyFill="1" applyBorder="1" applyAlignment="1" applyProtection="1">
      <alignment horizontal="left" vertical="center" wrapText="1"/>
    </xf>
    <xf numFmtId="0" fontId="39" fillId="36" borderId="15" xfId="0" applyNumberFormat="1" applyFont="1" applyFill="1" applyBorder="1" applyAlignment="1" applyProtection="1">
      <alignment vertical="center" wrapText="1"/>
    </xf>
    <xf numFmtId="3" fontId="63" fillId="34" borderId="17" xfId="0" applyNumberFormat="1" applyFont="1" applyFill="1" applyBorder="1" applyAlignment="1" applyProtection="1">
      <alignment horizontal="center" vertical="center" wrapText="1"/>
    </xf>
    <xf numFmtId="0" fontId="63" fillId="34" borderId="17" xfId="0" applyNumberFormat="1" applyFont="1" applyFill="1" applyBorder="1" applyAlignment="1" applyProtection="1">
      <alignment horizontal="center" vertical="center" wrapText="1"/>
    </xf>
    <xf numFmtId="0" fontId="40" fillId="34" borderId="0" xfId="0" applyNumberFormat="1" applyFont="1" applyFill="1" applyBorder="1" applyAlignment="1" applyProtection="1">
      <alignment horizontal="center" vertical="center" wrapText="1"/>
    </xf>
    <xf numFmtId="0" fontId="44" fillId="34" borderId="16" xfId="0" applyNumberFormat="1" applyFont="1" applyFill="1" applyBorder="1" applyAlignment="1" applyProtection="1">
      <alignment horizontal="left" vertical="center" wrapText="1"/>
    </xf>
    <xf numFmtId="0" fontId="32" fillId="0" borderId="12" xfId="0" quotePrefix="1" applyFont="1" applyBorder="1" applyAlignment="1">
      <alignment horizontal="center" vertical="center" wrapText="1"/>
    </xf>
    <xf numFmtId="0" fontId="44" fillId="0" borderId="12" xfId="0" quotePrefix="1" applyFont="1" applyBorder="1" applyAlignment="1">
      <alignment horizontal="center" wrapText="1"/>
    </xf>
    <xf numFmtId="0" fontId="44" fillId="0" borderId="14" xfId="0" quotePrefix="1" applyFont="1" applyBorder="1" applyAlignment="1">
      <alignment horizontal="center" wrapText="1"/>
    </xf>
    <xf numFmtId="0" fontId="32" fillId="0" borderId="14" xfId="0" applyNumberFormat="1" applyFont="1" applyFill="1" applyBorder="1" applyAlignment="1" applyProtection="1">
      <alignment horizontal="left" vertical="center" wrapText="1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0" fontId="40" fillId="34" borderId="0" xfId="0" applyNumberFormat="1" applyFont="1" applyFill="1" applyBorder="1" applyAlignment="1" applyProtection="1">
      <alignment horizontal="left" vertical="center" wrapText="1"/>
    </xf>
    <xf numFmtId="0" fontId="64" fillId="0" borderId="35" xfId="0" applyFont="1" applyBorder="1" applyAlignment="1">
      <alignment horizontal="center" vertical="center" wrapText="1"/>
    </xf>
    <xf numFmtId="0" fontId="64" fillId="0" borderId="36" xfId="0" applyFont="1" applyBorder="1" applyAlignment="1">
      <alignment horizontal="center" vertical="center" wrapText="1"/>
    </xf>
    <xf numFmtId="0" fontId="64" fillId="0" borderId="37" xfId="0" applyFont="1" applyBorder="1" applyAlignment="1">
      <alignment horizontal="center" vertical="center" wrapText="1"/>
    </xf>
    <xf numFmtId="0" fontId="35" fillId="35" borderId="14" xfId="0" applyFont="1" applyFill="1" applyBorder="1" applyAlignment="1">
      <alignment horizontal="center" vertical="center" wrapText="1"/>
    </xf>
    <xf numFmtId="0" fontId="35" fillId="35" borderId="15" xfId="0" applyFont="1" applyFill="1" applyBorder="1" applyAlignment="1">
      <alignment horizontal="center" vertical="center" wrapText="1"/>
    </xf>
    <xf numFmtId="0" fontId="35" fillId="35" borderId="13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2" fillId="35" borderId="14" xfId="0" applyFont="1" applyFill="1" applyBorder="1" applyAlignment="1">
      <alignment horizontal="center" vertical="center" wrapText="1"/>
    </xf>
    <xf numFmtId="0" fontId="22" fillId="35" borderId="15" xfId="0" applyFont="1" applyFill="1" applyBorder="1" applyAlignment="1">
      <alignment horizontal="center" vertical="center" wrapText="1"/>
    </xf>
    <xf numFmtId="0" fontId="22" fillId="35" borderId="13" xfId="0" applyFont="1" applyFill="1" applyBorder="1" applyAlignment="1">
      <alignment horizontal="center" vertical="center" wrapText="1"/>
    </xf>
    <xf numFmtId="0" fontId="57" fillId="34" borderId="0" xfId="0" applyNumberFormat="1" applyFont="1" applyFill="1" applyBorder="1" applyAlignment="1" applyProtection="1">
      <alignment horizontal="center" vertical="center" wrapText="1"/>
    </xf>
    <xf numFmtId="0" fontId="70" fillId="0" borderId="14" xfId="0" applyFont="1" applyBorder="1" applyAlignment="1">
      <alignment horizontal="center"/>
    </xf>
    <xf numFmtId="0" fontId="70" fillId="0" borderId="15" xfId="0" applyFont="1" applyBorder="1" applyAlignment="1">
      <alignment horizontal="center"/>
    </xf>
    <xf numFmtId="0" fontId="70" fillId="0" borderId="13" xfId="0" applyFont="1" applyBorder="1" applyAlignment="1">
      <alignment horizont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5" xr:uid="{00000000-0005-0000-0000-000030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no 2" xfId="42" xr:uid="{6B31A629-E2F3-412E-BA8C-D83C1DCBB156}"/>
    <cellStyle name="Note" xfId="15" builtinId="10" customBuiltin="1"/>
    <cellStyle name="Obično_List4" xfId="44" xr:uid="{00000000-0005-0000-0000-000001000000}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F368A-9BCF-48E1-B515-DBE2EDD6D576}">
  <sheetPr codeName="Sheet1">
    <pageSetUpPr fitToPage="1"/>
  </sheetPr>
  <dimension ref="A1:J20"/>
  <sheetViews>
    <sheetView tabSelected="1" workbookViewId="0">
      <selection sqref="A1:J3"/>
    </sheetView>
  </sheetViews>
  <sheetFormatPr defaultRowHeight="15" x14ac:dyDescent="0.25"/>
  <sheetData>
    <row r="1" spans="1:10" ht="26.25" customHeight="1" x14ac:dyDescent="0.25">
      <c r="A1" s="132" t="s">
        <v>102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0" ht="57.75" customHeigh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0" ht="37.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ht="28.5" customHeight="1" thickBo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25">
      <c r="A6" s="133" t="s">
        <v>158</v>
      </c>
      <c r="B6" s="134"/>
      <c r="C6" s="134"/>
      <c r="D6" s="134"/>
      <c r="E6" s="134"/>
      <c r="F6" s="134"/>
      <c r="G6" s="134"/>
      <c r="H6" s="134"/>
      <c r="I6" s="134"/>
      <c r="J6" s="135"/>
    </row>
    <row r="7" spans="1:10" x14ac:dyDescent="0.25">
      <c r="A7" s="136"/>
      <c r="B7" s="137"/>
      <c r="C7" s="137"/>
      <c r="D7" s="137"/>
      <c r="E7" s="137"/>
      <c r="F7" s="137"/>
      <c r="G7" s="137"/>
      <c r="H7" s="137"/>
      <c r="I7" s="137"/>
      <c r="J7" s="138"/>
    </row>
    <row r="8" spans="1:10" x14ac:dyDescent="0.25">
      <c r="A8" s="136"/>
      <c r="B8" s="137"/>
      <c r="C8" s="137"/>
      <c r="D8" s="137"/>
      <c r="E8" s="137"/>
      <c r="F8" s="137"/>
      <c r="G8" s="137"/>
      <c r="H8" s="137"/>
      <c r="I8" s="137"/>
      <c r="J8" s="138"/>
    </row>
    <row r="9" spans="1:10" x14ac:dyDescent="0.25">
      <c r="A9" s="136"/>
      <c r="B9" s="137"/>
      <c r="C9" s="137"/>
      <c r="D9" s="137"/>
      <c r="E9" s="137"/>
      <c r="F9" s="137"/>
      <c r="G9" s="137"/>
      <c r="H9" s="137"/>
      <c r="I9" s="137"/>
      <c r="J9" s="138"/>
    </row>
    <row r="10" spans="1:10" ht="15.75" thickBot="1" x14ac:dyDescent="0.3">
      <c r="A10" s="139"/>
      <c r="B10" s="140"/>
      <c r="C10" s="140"/>
      <c r="D10" s="140"/>
      <c r="E10" s="140"/>
      <c r="F10" s="140"/>
      <c r="G10" s="140"/>
      <c r="H10" s="140"/>
      <c r="I10" s="140"/>
      <c r="J10" s="141"/>
    </row>
    <row r="11" spans="1:10" ht="28.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3" spans="1:10" s="12" customFormat="1" x14ac:dyDescent="0.25">
      <c r="A13" s="27" t="s">
        <v>171</v>
      </c>
      <c r="B13" s="131" t="s">
        <v>172</v>
      </c>
      <c r="C13" s="88"/>
      <c r="D13" s="27"/>
      <c r="E13" s="27"/>
    </row>
    <row r="14" spans="1:10" s="27" customFormat="1" x14ac:dyDescent="0.25">
      <c r="A14" s="27" t="s">
        <v>72</v>
      </c>
      <c r="B14" s="27" t="s">
        <v>173</v>
      </c>
    </row>
    <row r="15" spans="1:10" x14ac:dyDescent="0.25">
      <c r="A15" s="27"/>
      <c r="B15" s="27"/>
      <c r="C15" s="27"/>
      <c r="D15" s="27"/>
      <c r="E15" s="27"/>
    </row>
    <row r="16" spans="1:10" ht="39" customHeight="1" x14ac:dyDescent="0.25">
      <c r="A16" s="27"/>
      <c r="B16" s="27"/>
      <c r="C16" s="27"/>
      <c r="D16" s="27"/>
      <c r="E16" s="27"/>
    </row>
    <row r="17" spans="1:9" x14ac:dyDescent="0.25">
      <c r="A17" s="27"/>
      <c r="B17" s="27"/>
      <c r="C17" s="27"/>
      <c r="D17" s="27"/>
      <c r="E17" s="27"/>
    </row>
    <row r="18" spans="1:9" s="12" customFormat="1" x14ac:dyDescent="0.25">
      <c r="A18" s="27"/>
      <c r="B18" s="27"/>
      <c r="C18" s="27"/>
      <c r="D18" s="27"/>
      <c r="E18" s="27"/>
      <c r="H18" s="27"/>
      <c r="I18" s="27"/>
    </row>
    <row r="19" spans="1:9" x14ac:dyDescent="0.25">
      <c r="A19" s="27"/>
      <c r="B19" s="27"/>
      <c r="C19" s="27"/>
      <c r="D19" s="27"/>
      <c r="E19" s="27"/>
    </row>
    <row r="20" spans="1:9" x14ac:dyDescent="0.25">
      <c r="A20" s="27"/>
      <c r="B20" s="27"/>
      <c r="C20" s="27"/>
      <c r="D20" s="27"/>
      <c r="E20" s="27"/>
    </row>
  </sheetData>
  <sheetProtection password="E275" sheet="1" objects="1" scenarios="1"/>
  <mergeCells count="2">
    <mergeCell ref="A1:J3"/>
    <mergeCell ref="A6:J10"/>
  </mergeCells>
  <pageMargins left="0.7" right="0.7" top="0.75" bottom="0.75" header="0.3" footer="0.3"/>
  <pageSetup paperSize="9" scale="9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626CC-708B-49BC-AA9E-87EAF1AAD637}">
  <sheetPr codeName="Sheet2">
    <pageSetUpPr fitToPage="1"/>
  </sheetPr>
  <dimension ref="A1:L27"/>
  <sheetViews>
    <sheetView workbookViewId="0">
      <selection sqref="A1:K2"/>
    </sheetView>
  </sheetViews>
  <sheetFormatPr defaultColWidth="9.140625" defaultRowHeight="10.5" x14ac:dyDescent="0.15"/>
  <cols>
    <col min="1" max="1" width="31.7109375" style="1" customWidth="1"/>
    <col min="2" max="2" width="18.7109375" style="1" customWidth="1"/>
    <col min="3" max="3" width="19" style="1" customWidth="1"/>
    <col min="4" max="4" width="19.140625" style="1" customWidth="1"/>
    <col min="5" max="5" width="4.42578125" style="1" customWidth="1"/>
    <col min="6" max="6" width="19.5703125" style="1" customWidth="1"/>
    <col min="7" max="7" width="18.7109375" style="71" customWidth="1"/>
    <col min="8" max="8" width="16.42578125" style="71" hidden="1" customWidth="1"/>
    <col min="9" max="9" width="17.140625" style="71" customWidth="1"/>
    <col min="10" max="10" width="13.85546875" style="71" customWidth="1"/>
    <col min="11" max="11" width="12.85546875" style="71" customWidth="1"/>
    <col min="12" max="16384" width="9.140625" style="1"/>
  </cols>
  <sheetData>
    <row r="1" spans="1:12" ht="10.5" customHeight="1" x14ac:dyDescent="0.15">
      <c r="A1" s="163" t="s">
        <v>165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 ht="19.5" customHeight="1" x14ac:dyDescent="0.1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4" spans="1:12" ht="36" customHeight="1" x14ac:dyDescent="0.2">
      <c r="A4" s="161" t="s">
        <v>157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2" s="38" customFormat="1" ht="15.75" customHeight="1" x14ac:dyDescent="0.2">
      <c r="A5" s="164" t="s">
        <v>86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37"/>
    </row>
    <row r="6" spans="1:12" s="32" customFormat="1" ht="11.25" x14ac:dyDescent="0.2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31"/>
    </row>
    <row r="7" spans="1:12" s="32" customFormat="1" ht="18" customHeight="1" x14ac:dyDescent="0.2">
      <c r="A7" s="155" t="s">
        <v>87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33"/>
    </row>
    <row r="8" spans="1:12" s="32" customFormat="1" ht="18" customHeight="1" x14ac:dyDescent="0.2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33"/>
    </row>
    <row r="9" spans="1:12" s="32" customFormat="1" ht="18" customHeight="1" x14ac:dyDescent="0.2">
      <c r="A9" s="156" t="s">
        <v>88</v>
      </c>
      <c r="B9" s="156"/>
      <c r="C9" s="156"/>
      <c r="D9" s="156"/>
      <c r="E9" s="156"/>
      <c r="F9" s="34"/>
      <c r="G9" s="69"/>
      <c r="H9" s="69"/>
      <c r="I9" s="69"/>
      <c r="J9" s="35"/>
      <c r="K9" s="35"/>
    </row>
    <row r="10" spans="1:12" customFormat="1" ht="38.25" x14ac:dyDescent="0.25">
      <c r="A10" s="157" t="s">
        <v>76</v>
      </c>
      <c r="B10" s="157"/>
      <c r="C10" s="157"/>
      <c r="D10" s="157"/>
      <c r="E10" s="157"/>
      <c r="F10" s="104" t="s">
        <v>159</v>
      </c>
      <c r="G10" s="104" t="s">
        <v>155</v>
      </c>
      <c r="H10" s="104" t="s">
        <v>77</v>
      </c>
      <c r="I10" s="104" t="s">
        <v>156</v>
      </c>
      <c r="J10" s="104" t="s">
        <v>78</v>
      </c>
      <c r="K10" s="104" t="s">
        <v>79</v>
      </c>
    </row>
    <row r="11" spans="1:12" customFormat="1" ht="15" x14ac:dyDescent="0.25">
      <c r="A11" s="158">
        <v>1</v>
      </c>
      <c r="B11" s="158"/>
      <c r="C11" s="158"/>
      <c r="D11" s="158"/>
      <c r="E11" s="159"/>
      <c r="F11" s="105">
        <v>2</v>
      </c>
      <c r="G11" s="99">
        <v>3</v>
      </c>
      <c r="H11" s="99">
        <v>4</v>
      </c>
      <c r="I11" s="99">
        <v>4</v>
      </c>
      <c r="J11" s="99" t="s">
        <v>100</v>
      </c>
      <c r="K11" s="99" t="s">
        <v>101</v>
      </c>
    </row>
    <row r="12" spans="1:12" customFormat="1" ht="15" x14ac:dyDescent="0.25">
      <c r="A12" s="160" t="s">
        <v>89</v>
      </c>
      <c r="B12" s="149"/>
      <c r="C12" s="149"/>
      <c r="D12" s="149"/>
      <c r="E12" s="143"/>
      <c r="F12" s="100">
        <v>1541139.32</v>
      </c>
      <c r="G12" s="100">
        <v>2202317</v>
      </c>
      <c r="H12" s="106">
        <f>+G12</f>
        <v>2202317</v>
      </c>
      <c r="I12" s="100">
        <v>1867703.6</v>
      </c>
      <c r="J12" s="107">
        <f>+I12/F12</f>
        <v>1.2118979613082612</v>
      </c>
      <c r="K12" s="108">
        <f>+I12/G12</f>
        <v>0.84806301726772304</v>
      </c>
    </row>
    <row r="13" spans="1:12" customFormat="1" ht="15" x14ac:dyDescent="0.25">
      <c r="A13" s="142" t="s">
        <v>90</v>
      </c>
      <c r="B13" s="143"/>
      <c r="C13" s="143"/>
      <c r="D13" s="143"/>
      <c r="E13" s="143"/>
      <c r="F13" s="100">
        <v>0</v>
      </c>
      <c r="G13" s="100">
        <v>0</v>
      </c>
      <c r="H13" s="106">
        <f>+G13</f>
        <v>0</v>
      </c>
      <c r="I13" s="100">
        <v>0</v>
      </c>
      <c r="J13" s="109" t="e">
        <f t="shared" ref="J13:J17" si="0">+I13/F13</f>
        <v>#DIV/0!</v>
      </c>
      <c r="K13" s="108" t="e">
        <f t="shared" ref="K13:K17" si="1">+I13/G13</f>
        <v>#DIV/0!</v>
      </c>
    </row>
    <row r="14" spans="1:12" s="36" customFormat="1" ht="15" x14ac:dyDescent="0.25">
      <c r="A14" s="144" t="s">
        <v>91</v>
      </c>
      <c r="B14" s="145"/>
      <c r="C14" s="145"/>
      <c r="D14" s="145"/>
      <c r="E14" s="146"/>
      <c r="F14" s="101">
        <f>+F12+F13</f>
        <v>1541139.32</v>
      </c>
      <c r="G14" s="101">
        <f>+G12+G13</f>
        <v>2202317</v>
      </c>
      <c r="H14" s="110">
        <f>+H12+H13</f>
        <v>2202317</v>
      </c>
      <c r="I14" s="101">
        <f>+I12+I13</f>
        <v>1867703.6</v>
      </c>
      <c r="J14" s="111">
        <f t="shared" si="0"/>
        <v>1.2118979613082612</v>
      </c>
      <c r="K14" s="111">
        <f t="shared" si="1"/>
        <v>0.84806301726772304</v>
      </c>
    </row>
    <row r="15" spans="1:12" customFormat="1" ht="15" x14ac:dyDescent="0.25">
      <c r="A15" s="148" t="s">
        <v>92</v>
      </c>
      <c r="B15" s="149"/>
      <c r="C15" s="149"/>
      <c r="D15" s="149"/>
      <c r="E15" s="149"/>
      <c r="F15" s="100">
        <v>1489741.26</v>
      </c>
      <c r="G15" s="100">
        <v>2146925</v>
      </c>
      <c r="H15" s="106">
        <f>+G15</f>
        <v>2146925</v>
      </c>
      <c r="I15" s="100">
        <v>1814117.16</v>
      </c>
      <c r="J15" s="109">
        <f t="shared" si="0"/>
        <v>1.2177397570367352</v>
      </c>
      <c r="K15" s="108">
        <f t="shared" si="1"/>
        <v>0.84498394680764344</v>
      </c>
    </row>
    <row r="16" spans="1:12" customFormat="1" ht="15" x14ac:dyDescent="0.25">
      <c r="A16" s="150" t="s">
        <v>93</v>
      </c>
      <c r="B16" s="143"/>
      <c r="C16" s="143"/>
      <c r="D16" s="143"/>
      <c r="E16" s="143"/>
      <c r="F16" s="102">
        <v>54970.81</v>
      </c>
      <c r="G16" s="102">
        <v>57235</v>
      </c>
      <c r="H16" s="106">
        <f>+G16</f>
        <v>57235</v>
      </c>
      <c r="I16" s="102">
        <v>50663.4</v>
      </c>
      <c r="J16" s="112">
        <f t="shared" si="0"/>
        <v>0.92164186774762835</v>
      </c>
      <c r="K16" s="113">
        <f t="shared" si="1"/>
        <v>0.88518214379313365</v>
      </c>
    </row>
    <row r="17" spans="1:12" customFormat="1" ht="15" x14ac:dyDescent="0.25">
      <c r="A17" s="114" t="s">
        <v>48</v>
      </c>
      <c r="B17" s="115"/>
      <c r="C17" s="115"/>
      <c r="D17" s="115"/>
      <c r="E17" s="115"/>
      <c r="F17" s="101">
        <f>+F15+F16</f>
        <v>1544712.07</v>
      </c>
      <c r="G17" s="101">
        <f>G15+G16</f>
        <v>2204160</v>
      </c>
      <c r="H17" s="110">
        <f>+H16+H15</f>
        <v>2204160</v>
      </c>
      <c r="I17" s="101">
        <f>+I15+I16</f>
        <v>1864780.5599999998</v>
      </c>
      <c r="J17" s="116">
        <f t="shared" si="0"/>
        <v>1.2072026859995983</v>
      </c>
      <c r="K17" s="111">
        <f t="shared" si="1"/>
        <v>0.84602776567944238</v>
      </c>
    </row>
    <row r="18" spans="1:12" customFormat="1" ht="15" x14ac:dyDescent="0.25">
      <c r="A18" s="151" t="s">
        <v>94</v>
      </c>
      <c r="B18" s="152"/>
      <c r="C18" s="152"/>
      <c r="D18" s="152"/>
      <c r="E18" s="152"/>
      <c r="F18" s="103">
        <f>+F14-F17</f>
        <v>-3572.75</v>
      </c>
      <c r="G18" s="103">
        <f>-G14+G17</f>
        <v>1843</v>
      </c>
      <c r="H18" s="117">
        <v>0</v>
      </c>
      <c r="I18" s="103">
        <f>+I14-I17</f>
        <v>2923.0400000002701</v>
      </c>
      <c r="J18" s="118"/>
      <c r="K18" s="118"/>
    </row>
    <row r="19" spans="1:12" customFormat="1" ht="18" x14ac:dyDescent="0.25">
      <c r="A19" s="153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29"/>
    </row>
    <row r="20" spans="1:12" customFormat="1" ht="15" x14ac:dyDescent="0.25">
      <c r="G20" s="12"/>
      <c r="H20" s="12"/>
      <c r="I20" s="12"/>
      <c r="J20" s="12"/>
      <c r="K20" s="12"/>
    </row>
    <row r="21" spans="1:12" customFormat="1" ht="15" x14ac:dyDescent="0.25">
      <c r="A21" s="30"/>
      <c r="B21" s="30"/>
      <c r="C21" s="30"/>
      <c r="D21" s="30"/>
      <c r="E21" s="30"/>
      <c r="F21" s="30"/>
      <c r="G21" s="70"/>
      <c r="H21" s="70"/>
      <c r="I21" s="70"/>
      <c r="J21" s="70"/>
      <c r="K21" s="70"/>
    </row>
    <row r="22" spans="1:12" customFormat="1" ht="15" x14ac:dyDescent="0.25">
      <c r="A22" s="147" t="s">
        <v>95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</row>
    <row r="23" spans="1:12" customFormat="1" ht="15" customHeight="1" x14ac:dyDescent="0.25">
      <c r="A23" s="147" t="s">
        <v>96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</row>
    <row r="24" spans="1:12" customFormat="1" ht="15" customHeight="1" x14ac:dyDescent="0.25">
      <c r="A24" s="147" t="s">
        <v>97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</row>
    <row r="25" spans="1:12" customFormat="1" ht="15" customHeight="1" x14ac:dyDescent="0.25">
      <c r="A25" s="147" t="s">
        <v>98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</row>
    <row r="26" spans="1:12" customFormat="1" ht="36.75" customHeight="1" x14ac:dyDescent="0.25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2" customFormat="1" ht="15" customHeight="1" x14ac:dyDescent="0.25">
      <c r="B27" s="1"/>
      <c r="C27" s="1"/>
      <c r="D27" s="1"/>
      <c r="E27" s="1"/>
      <c r="F27" s="1"/>
      <c r="G27" s="71"/>
      <c r="H27" s="71"/>
      <c r="I27" s="71"/>
      <c r="J27" s="71"/>
      <c r="K27" s="71"/>
      <c r="L27" s="1"/>
    </row>
  </sheetData>
  <sheetProtection password="E275" sheet="1" objects="1" scenarios="1"/>
  <mergeCells count="20">
    <mergeCell ref="A4:K4"/>
    <mergeCell ref="A1:K2"/>
    <mergeCell ref="A5:K5"/>
    <mergeCell ref="A6:K6"/>
    <mergeCell ref="A7:K7"/>
    <mergeCell ref="A8:K8"/>
    <mergeCell ref="A9:E9"/>
    <mergeCell ref="A10:E10"/>
    <mergeCell ref="A11:E11"/>
    <mergeCell ref="A12:E12"/>
    <mergeCell ref="A13:E13"/>
    <mergeCell ref="A14:E14"/>
    <mergeCell ref="A23:K23"/>
    <mergeCell ref="A24:K24"/>
    <mergeCell ref="A25:K26"/>
    <mergeCell ref="A15:E15"/>
    <mergeCell ref="A16:E16"/>
    <mergeCell ref="A18:E18"/>
    <mergeCell ref="A19:K19"/>
    <mergeCell ref="A22:K22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95F4-82DB-47A6-9C9A-05AE57A466FF}">
  <dimension ref="A1:F78"/>
  <sheetViews>
    <sheetView workbookViewId="0">
      <selection sqref="A1:F1"/>
    </sheetView>
  </sheetViews>
  <sheetFormatPr defaultRowHeight="11.25" x14ac:dyDescent="0.15"/>
  <cols>
    <col min="1" max="1" width="55.7109375" style="41" customWidth="1"/>
    <col min="2" max="2" width="20" style="42" customWidth="1"/>
    <col min="3" max="3" width="17.5703125" style="42" customWidth="1"/>
    <col min="4" max="4" width="18" style="42" customWidth="1"/>
    <col min="5" max="6" width="11.7109375" style="42" customWidth="1"/>
    <col min="7" max="16384" width="9.140625" style="42"/>
  </cols>
  <sheetData>
    <row r="1" spans="1:6" s="89" customFormat="1" ht="47.25" customHeight="1" x14ac:dyDescent="0.15">
      <c r="A1" s="165" t="s">
        <v>69</v>
      </c>
      <c r="B1" s="166"/>
      <c r="C1" s="166"/>
      <c r="D1" s="166"/>
      <c r="E1" s="166"/>
      <c r="F1" s="167"/>
    </row>
    <row r="2" spans="1:6" s="89" customFormat="1" ht="36.75" customHeight="1" x14ac:dyDescent="0.2">
      <c r="A2" s="97" t="s">
        <v>103</v>
      </c>
      <c r="B2" s="97" t="s">
        <v>161</v>
      </c>
      <c r="C2" s="97" t="s">
        <v>149</v>
      </c>
      <c r="D2" s="97" t="s">
        <v>162</v>
      </c>
      <c r="E2" s="98" t="s">
        <v>163</v>
      </c>
      <c r="F2" s="98" t="s">
        <v>164</v>
      </c>
    </row>
    <row r="3" spans="1:6" ht="18" customHeight="1" x14ac:dyDescent="0.2">
      <c r="A3" s="94" t="s">
        <v>57</v>
      </c>
      <c r="B3" s="95">
        <f>SUM(B4+B10+B13+B16+B21)</f>
        <v>1541139.3199999998</v>
      </c>
      <c r="C3" s="95">
        <f>SUM(C4+C10+C13+C16+C21)</f>
        <v>2202317</v>
      </c>
      <c r="D3" s="95">
        <f>SUM(D4+D10+D13+D16+D21)</f>
        <v>1867703.6</v>
      </c>
      <c r="E3" s="96">
        <v>121.65</v>
      </c>
      <c r="F3" s="127">
        <f>SUM(D3/C3)*100</f>
        <v>84.806301726772304</v>
      </c>
    </row>
    <row r="4" spans="1:6" ht="25.5" x14ac:dyDescent="0.2">
      <c r="A4" s="43" t="s">
        <v>141</v>
      </c>
      <c r="B4" s="44">
        <v>1063736.72</v>
      </c>
      <c r="C4" s="44">
        <v>1527417</v>
      </c>
      <c r="D4" s="44">
        <v>1296144.49</v>
      </c>
      <c r="E4" s="45">
        <v>121.85</v>
      </c>
      <c r="F4" s="128">
        <f>SUM(D4/C4)*100</f>
        <v>84.858587406058732</v>
      </c>
    </row>
    <row r="5" spans="1:6" ht="12.75" x14ac:dyDescent="0.2">
      <c r="A5" s="43" t="s">
        <v>144</v>
      </c>
      <c r="B5" s="44">
        <v>5177.55</v>
      </c>
      <c r="C5" s="45"/>
      <c r="D5" s="44">
        <v>2203.92</v>
      </c>
      <c r="E5" s="45">
        <v>42.57</v>
      </c>
      <c r="F5" s="129" t="s">
        <v>111</v>
      </c>
    </row>
    <row r="6" spans="1:6" ht="25.5" x14ac:dyDescent="0.2">
      <c r="A6" s="43" t="s">
        <v>145</v>
      </c>
      <c r="B6" s="44">
        <v>5177.55</v>
      </c>
      <c r="C6" s="50"/>
      <c r="D6" s="44">
        <v>2203.92</v>
      </c>
      <c r="E6" s="45">
        <v>42.57</v>
      </c>
      <c r="F6" s="129" t="s">
        <v>111</v>
      </c>
    </row>
    <row r="7" spans="1:6" ht="12.75" x14ac:dyDescent="0.2">
      <c r="A7" s="43" t="s">
        <v>142</v>
      </c>
      <c r="B7" s="44">
        <v>1058559.17</v>
      </c>
      <c r="C7" s="45"/>
      <c r="D7" s="44">
        <v>1293940.57</v>
      </c>
      <c r="E7" s="45">
        <v>122.24</v>
      </c>
      <c r="F7" s="129" t="s">
        <v>111</v>
      </c>
    </row>
    <row r="8" spans="1:6" ht="25.5" x14ac:dyDescent="0.2">
      <c r="A8" s="43" t="s">
        <v>143</v>
      </c>
      <c r="B8" s="44">
        <v>1037259.71</v>
      </c>
      <c r="C8" s="50"/>
      <c r="D8" s="44">
        <v>1270522.22</v>
      </c>
      <c r="E8" s="45">
        <v>122.49</v>
      </c>
      <c r="F8" s="129" t="s">
        <v>111</v>
      </c>
    </row>
    <row r="9" spans="1:6" ht="25.5" x14ac:dyDescent="0.2">
      <c r="A9" s="43" t="s">
        <v>146</v>
      </c>
      <c r="B9" s="44">
        <v>21299.46</v>
      </c>
      <c r="C9" s="50"/>
      <c r="D9" s="44">
        <v>23418.35</v>
      </c>
      <c r="E9" s="45">
        <v>109.95</v>
      </c>
      <c r="F9" s="129" t="s">
        <v>111</v>
      </c>
    </row>
    <row r="10" spans="1:6" ht="12.75" x14ac:dyDescent="0.2">
      <c r="A10" s="43" t="s">
        <v>0</v>
      </c>
      <c r="B10" s="45">
        <v>0.01</v>
      </c>
      <c r="C10" s="45"/>
      <c r="D10" s="45">
        <v>0.28000000000000003</v>
      </c>
      <c r="E10" s="44">
        <v>2800</v>
      </c>
      <c r="F10" s="129" t="s">
        <v>111</v>
      </c>
    </row>
    <row r="11" spans="1:6" ht="12.75" x14ac:dyDescent="0.2">
      <c r="A11" s="43" t="s">
        <v>1</v>
      </c>
      <c r="B11" s="45">
        <v>0.01</v>
      </c>
      <c r="C11" s="45"/>
      <c r="D11" s="45">
        <v>0.28000000000000003</v>
      </c>
      <c r="E11" s="44">
        <v>2800</v>
      </c>
      <c r="F11" s="129" t="s">
        <v>111</v>
      </c>
    </row>
    <row r="12" spans="1:6" ht="12.75" x14ac:dyDescent="0.2">
      <c r="A12" s="43" t="s">
        <v>2</v>
      </c>
      <c r="B12" s="45">
        <v>0.01</v>
      </c>
      <c r="C12" s="50"/>
      <c r="D12" s="45">
        <v>0.28000000000000003</v>
      </c>
      <c r="E12" s="44">
        <v>2800</v>
      </c>
      <c r="F12" s="129" t="s">
        <v>111</v>
      </c>
    </row>
    <row r="13" spans="1:6" ht="25.5" x14ac:dyDescent="0.2">
      <c r="A13" s="43" t="s">
        <v>147</v>
      </c>
      <c r="B13" s="44">
        <v>101663.01</v>
      </c>
      <c r="C13" s="44">
        <v>205200</v>
      </c>
      <c r="D13" s="44">
        <v>122298.54</v>
      </c>
      <c r="E13" s="45">
        <v>120.3</v>
      </c>
      <c r="F13" s="128">
        <f t="shared" ref="F13:F24" si="0">SUM(D13/C13)*100</f>
        <v>59.599678362573094</v>
      </c>
    </row>
    <row r="14" spans="1:6" ht="12.75" x14ac:dyDescent="0.2">
      <c r="A14" s="43" t="s">
        <v>3</v>
      </c>
      <c r="B14" s="44">
        <v>101663.01</v>
      </c>
      <c r="C14" s="45"/>
      <c r="D14" s="44">
        <v>122298.54</v>
      </c>
      <c r="E14" s="45">
        <v>120.3</v>
      </c>
      <c r="F14" s="129" t="s">
        <v>111</v>
      </c>
    </row>
    <row r="15" spans="1:6" ht="12.75" x14ac:dyDescent="0.2">
      <c r="A15" s="43" t="s">
        <v>4</v>
      </c>
      <c r="B15" s="44">
        <v>101663.01</v>
      </c>
      <c r="C15" s="50"/>
      <c r="D15" s="44">
        <v>122298.54</v>
      </c>
      <c r="E15" s="45">
        <v>120.3</v>
      </c>
      <c r="F15" s="129" t="s">
        <v>111</v>
      </c>
    </row>
    <row r="16" spans="1:6" ht="25.5" x14ac:dyDescent="0.2">
      <c r="A16" s="43" t="s">
        <v>5</v>
      </c>
      <c r="B16" s="44">
        <v>1754.72</v>
      </c>
      <c r="C16" s="45">
        <v>300</v>
      </c>
      <c r="D16" s="44">
        <v>1411</v>
      </c>
      <c r="E16" s="45">
        <v>80.41</v>
      </c>
      <c r="F16" s="128">
        <f t="shared" si="0"/>
        <v>470.33333333333331</v>
      </c>
    </row>
    <row r="17" spans="1:6" ht="25.5" x14ac:dyDescent="0.2">
      <c r="A17" s="43" t="s">
        <v>140</v>
      </c>
      <c r="B17" s="44">
        <v>1754.72</v>
      </c>
      <c r="C17" s="45"/>
      <c r="D17" s="45">
        <v>900</v>
      </c>
      <c r="E17" s="45">
        <v>51.29</v>
      </c>
      <c r="F17" s="129" t="s">
        <v>111</v>
      </c>
    </row>
    <row r="18" spans="1:6" ht="12.75" x14ac:dyDescent="0.2">
      <c r="A18" s="43" t="s">
        <v>6</v>
      </c>
      <c r="B18" s="44">
        <v>1754.72</v>
      </c>
      <c r="C18" s="50"/>
      <c r="D18" s="45">
        <v>900</v>
      </c>
      <c r="E18" s="45">
        <v>51.29</v>
      </c>
      <c r="F18" s="129" t="s">
        <v>111</v>
      </c>
    </row>
    <row r="19" spans="1:6" ht="25.5" x14ac:dyDescent="0.2">
      <c r="A19" s="43" t="s">
        <v>7</v>
      </c>
      <c r="B19" s="45"/>
      <c r="C19" s="45"/>
      <c r="D19" s="45">
        <v>511</v>
      </c>
      <c r="E19" s="49" t="s">
        <v>111</v>
      </c>
      <c r="F19" s="129" t="s">
        <v>111</v>
      </c>
    </row>
    <row r="20" spans="1:6" ht="12.75" x14ac:dyDescent="0.2">
      <c r="A20" s="43" t="s">
        <v>8</v>
      </c>
      <c r="B20" s="50"/>
      <c r="C20" s="50"/>
      <c r="D20" s="45">
        <v>511</v>
      </c>
      <c r="E20" s="49" t="s">
        <v>111</v>
      </c>
      <c r="F20" s="129" t="s">
        <v>111</v>
      </c>
    </row>
    <row r="21" spans="1:6" ht="25.5" x14ac:dyDescent="0.2">
      <c r="A21" s="93" t="s">
        <v>167</v>
      </c>
      <c r="B21" s="125">
        <v>373984.86</v>
      </c>
      <c r="C21" s="125">
        <v>469400</v>
      </c>
      <c r="D21" s="125">
        <v>447849.29</v>
      </c>
      <c r="E21" s="49">
        <v>119.75</v>
      </c>
      <c r="F21" s="128">
        <f t="shared" si="0"/>
        <v>95.408881550916064</v>
      </c>
    </row>
    <row r="22" spans="1:6" ht="25.5" x14ac:dyDescent="0.2">
      <c r="A22" s="93" t="s">
        <v>168</v>
      </c>
      <c r="B22" s="125">
        <v>373984.86</v>
      </c>
      <c r="C22" s="125">
        <v>469400</v>
      </c>
      <c r="D22" s="125">
        <v>447849.29</v>
      </c>
      <c r="E22" s="49" t="s">
        <v>111</v>
      </c>
      <c r="F22" s="128">
        <f t="shared" si="0"/>
        <v>95.408881550916064</v>
      </c>
    </row>
    <row r="23" spans="1:6" ht="25.5" x14ac:dyDescent="0.2">
      <c r="A23" s="93" t="s">
        <v>169</v>
      </c>
      <c r="B23" s="125">
        <v>373984.86</v>
      </c>
      <c r="C23" s="125">
        <v>442855</v>
      </c>
      <c r="D23" s="125">
        <v>421304.29</v>
      </c>
      <c r="E23" s="49" t="s">
        <v>111</v>
      </c>
      <c r="F23" s="128">
        <f t="shared" si="0"/>
        <v>95.13368709848595</v>
      </c>
    </row>
    <row r="24" spans="1:6" ht="25.5" x14ac:dyDescent="0.2">
      <c r="A24" s="93" t="s">
        <v>170</v>
      </c>
      <c r="B24" s="126"/>
      <c r="C24" s="125">
        <v>26545</v>
      </c>
      <c r="D24" s="125">
        <v>26545</v>
      </c>
      <c r="E24" s="49" t="s">
        <v>111</v>
      </c>
      <c r="F24" s="128">
        <f t="shared" si="0"/>
        <v>100</v>
      </c>
    </row>
    <row r="25" spans="1:6" ht="12.75" x14ac:dyDescent="0.2">
      <c r="A25" s="43" t="s">
        <v>70</v>
      </c>
      <c r="B25" s="125">
        <v>5415.03</v>
      </c>
      <c r="C25" s="125">
        <v>1843</v>
      </c>
      <c r="D25" s="126"/>
      <c r="E25" s="49" t="s">
        <v>111</v>
      </c>
      <c r="F25" s="128" t="s">
        <v>111</v>
      </c>
    </row>
    <row r="26" spans="1:6" ht="18.75" customHeight="1" x14ac:dyDescent="0.2">
      <c r="A26" s="90" t="s">
        <v>160</v>
      </c>
      <c r="B26" s="91">
        <v>1544712.07</v>
      </c>
      <c r="C26" s="91">
        <v>2204160</v>
      </c>
      <c r="D26" s="91">
        <v>1864780.56</v>
      </c>
      <c r="E26" s="92">
        <v>120.72</v>
      </c>
      <c r="F26" s="130">
        <f>SUM(D26/C26)*100</f>
        <v>84.602776567944247</v>
      </c>
    </row>
    <row r="27" spans="1:6" ht="12.75" x14ac:dyDescent="0.2">
      <c r="A27" s="43" t="s">
        <v>9</v>
      </c>
      <c r="B27" s="44">
        <v>1115974.53</v>
      </c>
      <c r="C27" s="44">
        <v>1728575</v>
      </c>
      <c r="D27" s="44">
        <v>1405807.49</v>
      </c>
      <c r="E27" s="45">
        <v>125.97</v>
      </c>
      <c r="F27" s="128">
        <f>SUM(D27/C27)*100</f>
        <v>81.327538000954547</v>
      </c>
    </row>
    <row r="28" spans="1:6" ht="12.75" x14ac:dyDescent="0.2">
      <c r="A28" s="43" t="s">
        <v>116</v>
      </c>
      <c r="B28" s="44">
        <v>915126.55</v>
      </c>
      <c r="C28" s="45"/>
      <c r="D28" s="44">
        <v>1158621.9099999999</v>
      </c>
      <c r="E28" s="45">
        <v>126.61</v>
      </c>
      <c r="F28" s="129" t="s">
        <v>111</v>
      </c>
    </row>
    <row r="29" spans="1:6" ht="12.75" x14ac:dyDescent="0.2">
      <c r="A29" s="43" t="s">
        <v>10</v>
      </c>
      <c r="B29" s="44">
        <v>915126.55</v>
      </c>
      <c r="C29" s="50"/>
      <c r="D29" s="44">
        <v>1158621.9099999999</v>
      </c>
      <c r="E29" s="45">
        <v>126.61</v>
      </c>
      <c r="F29" s="129" t="s">
        <v>111</v>
      </c>
    </row>
    <row r="30" spans="1:6" ht="12.75" x14ac:dyDescent="0.2">
      <c r="A30" s="43" t="s">
        <v>11</v>
      </c>
      <c r="B30" s="44">
        <v>49832.15</v>
      </c>
      <c r="C30" s="45"/>
      <c r="D30" s="44">
        <v>56309.47</v>
      </c>
      <c r="E30" s="45">
        <v>113</v>
      </c>
      <c r="F30" s="129" t="s">
        <v>111</v>
      </c>
    </row>
    <row r="31" spans="1:6" ht="12.75" x14ac:dyDescent="0.2">
      <c r="A31" s="43" t="s">
        <v>12</v>
      </c>
      <c r="B31" s="44">
        <v>49832.15</v>
      </c>
      <c r="C31" s="50"/>
      <c r="D31" s="44">
        <v>56309.47</v>
      </c>
      <c r="E31" s="45">
        <v>113</v>
      </c>
      <c r="F31" s="129" t="s">
        <v>111</v>
      </c>
    </row>
    <row r="32" spans="1:6" ht="12.75" x14ac:dyDescent="0.2">
      <c r="A32" s="43" t="s">
        <v>13</v>
      </c>
      <c r="B32" s="44">
        <v>151015.82999999999</v>
      </c>
      <c r="C32" s="45"/>
      <c r="D32" s="44">
        <v>190876.11</v>
      </c>
      <c r="E32" s="45">
        <v>126.39</v>
      </c>
      <c r="F32" s="129" t="s">
        <v>111</v>
      </c>
    </row>
    <row r="33" spans="1:6" ht="12.75" x14ac:dyDescent="0.2">
      <c r="A33" s="43" t="s">
        <v>117</v>
      </c>
      <c r="B33" s="44">
        <v>151015.82999999999</v>
      </c>
      <c r="C33" s="50"/>
      <c r="D33" s="44">
        <v>190876.11</v>
      </c>
      <c r="E33" s="45">
        <v>126.39</v>
      </c>
      <c r="F33" s="129" t="s">
        <v>111</v>
      </c>
    </row>
    <row r="34" spans="1:6" ht="12.75" x14ac:dyDescent="0.2">
      <c r="A34" s="43" t="s">
        <v>14</v>
      </c>
      <c r="B34" s="44">
        <v>342632.2</v>
      </c>
      <c r="C34" s="44">
        <v>384243</v>
      </c>
      <c r="D34" s="44">
        <v>374728.41</v>
      </c>
      <c r="E34" s="45">
        <v>109.37</v>
      </c>
      <c r="F34" s="128">
        <f t="shared" ref="F34:F72" si="1">SUM(D34/C34)*100</f>
        <v>97.523809152020974</v>
      </c>
    </row>
    <row r="35" spans="1:6" ht="12.75" x14ac:dyDescent="0.2">
      <c r="A35" s="43" t="s">
        <v>15</v>
      </c>
      <c r="B35" s="44">
        <v>25370.880000000001</v>
      </c>
      <c r="C35" s="45"/>
      <c r="D35" s="44">
        <v>28829.919999999998</v>
      </c>
      <c r="E35" s="45">
        <v>113.63</v>
      </c>
      <c r="F35" s="129" t="s">
        <v>111</v>
      </c>
    </row>
    <row r="36" spans="1:6" ht="12.75" x14ac:dyDescent="0.2">
      <c r="A36" s="43" t="s">
        <v>16</v>
      </c>
      <c r="B36" s="44">
        <v>3973.87</v>
      </c>
      <c r="C36" s="50"/>
      <c r="D36" s="44">
        <v>5092.5600000000004</v>
      </c>
      <c r="E36" s="45">
        <v>128.15</v>
      </c>
      <c r="F36" s="129" t="s">
        <v>111</v>
      </c>
    </row>
    <row r="37" spans="1:6" ht="12.75" x14ac:dyDescent="0.2">
      <c r="A37" s="43" t="s">
        <v>17</v>
      </c>
      <c r="B37" s="44">
        <v>20628.400000000001</v>
      </c>
      <c r="C37" s="50"/>
      <c r="D37" s="44">
        <v>22322.36</v>
      </c>
      <c r="E37" s="45">
        <v>108.21</v>
      </c>
      <c r="F37" s="129" t="s">
        <v>111</v>
      </c>
    </row>
    <row r="38" spans="1:6" ht="12.75" x14ac:dyDescent="0.2">
      <c r="A38" s="43" t="s">
        <v>18</v>
      </c>
      <c r="B38" s="45">
        <v>768.61</v>
      </c>
      <c r="C38" s="50"/>
      <c r="D38" s="44">
        <v>1415</v>
      </c>
      <c r="E38" s="45">
        <v>184.1</v>
      </c>
      <c r="F38" s="129" t="s">
        <v>111</v>
      </c>
    </row>
    <row r="39" spans="1:6" ht="12.75" x14ac:dyDescent="0.2">
      <c r="A39" s="43" t="s">
        <v>19</v>
      </c>
      <c r="B39" s="44">
        <v>222560.44</v>
      </c>
      <c r="C39" s="45"/>
      <c r="D39" s="44">
        <v>227288.08</v>
      </c>
      <c r="E39" s="45">
        <v>102.12</v>
      </c>
      <c r="F39" s="129" t="s">
        <v>111</v>
      </c>
    </row>
    <row r="40" spans="1:6" ht="12.75" x14ac:dyDescent="0.2">
      <c r="A40" s="43" t="s">
        <v>20</v>
      </c>
      <c r="B40" s="44">
        <v>26452.91</v>
      </c>
      <c r="C40" s="50"/>
      <c r="D40" s="44">
        <v>25610.39</v>
      </c>
      <c r="E40" s="45">
        <v>96.82</v>
      </c>
      <c r="F40" s="129" t="s">
        <v>111</v>
      </c>
    </row>
    <row r="41" spans="1:6" ht="12.75" x14ac:dyDescent="0.2">
      <c r="A41" s="43" t="s">
        <v>21</v>
      </c>
      <c r="B41" s="44">
        <v>151487.53</v>
      </c>
      <c r="C41" s="50"/>
      <c r="D41" s="44">
        <v>157913.68</v>
      </c>
      <c r="E41" s="45">
        <v>104.24</v>
      </c>
      <c r="F41" s="129" t="s">
        <v>111</v>
      </c>
    </row>
    <row r="42" spans="1:6" ht="12.75" x14ac:dyDescent="0.2">
      <c r="A42" s="43" t="s">
        <v>22</v>
      </c>
      <c r="B42" s="44">
        <v>37399.629999999997</v>
      </c>
      <c r="C42" s="50"/>
      <c r="D42" s="44">
        <v>35800.660000000003</v>
      </c>
      <c r="E42" s="45">
        <v>95.72</v>
      </c>
      <c r="F42" s="129" t="s">
        <v>111</v>
      </c>
    </row>
    <row r="43" spans="1:6" ht="12.75" x14ac:dyDescent="0.2">
      <c r="A43" s="43" t="s">
        <v>23</v>
      </c>
      <c r="B43" s="44">
        <v>2660.12</v>
      </c>
      <c r="C43" s="50"/>
      <c r="D43" s="44">
        <v>2969.66</v>
      </c>
      <c r="E43" s="45">
        <v>111.64</v>
      </c>
      <c r="F43" s="129" t="s">
        <v>111</v>
      </c>
    </row>
    <row r="44" spans="1:6" ht="12.75" x14ac:dyDescent="0.2">
      <c r="A44" s="43" t="s">
        <v>24</v>
      </c>
      <c r="B44" s="44">
        <v>3917.32</v>
      </c>
      <c r="C44" s="50"/>
      <c r="D44" s="44">
        <v>3775.25</v>
      </c>
      <c r="E44" s="45">
        <v>96.37</v>
      </c>
      <c r="F44" s="129" t="s">
        <v>111</v>
      </c>
    </row>
    <row r="45" spans="1:6" ht="12.75" x14ac:dyDescent="0.2">
      <c r="A45" s="43" t="s">
        <v>25</v>
      </c>
      <c r="B45" s="45">
        <v>642.92999999999995</v>
      </c>
      <c r="C45" s="50"/>
      <c r="D45" s="44">
        <v>1218.44</v>
      </c>
      <c r="E45" s="45">
        <v>189.51</v>
      </c>
      <c r="F45" s="129" t="s">
        <v>111</v>
      </c>
    </row>
    <row r="46" spans="1:6" ht="12.75" x14ac:dyDescent="0.2">
      <c r="A46" s="43" t="s">
        <v>26</v>
      </c>
      <c r="B46" s="44">
        <v>78115.13</v>
      </c>
      <c r="C46" s="45"/>
      <c r="D46" s="44">
        <v>102455.71</v>
      </c>
      <c r="E46" s="45">
        <v>131.16</v>
      </c>
      <c r="F46" s="129" t="s">
        <v>111</v>
      </c>
    </row>
    <row r="47" spans="1:6" ht="12.75" x14ac:dyDescent="0.2">
      <c r="A47" s="43" t="s">
        <v>27</v>
      </c>
      <c r="B47" s="44">
        <v>4334.78</v>
      </c>
      <c r="C47" s="50"/>
      <c r="D47" s="44">
        <v>4798.68</v>
      </c>
      <c r="E47" s="45">
        <v>110.7</v>
      </c>
      <c r="F47" s="129" t="s">
        <v>111</v>
      </c>
    </row>
    <row r="48" spans="1:6" ht="12.75" x14ac:dyDescent="0.2">
      <c r="A48" s="43" t="s">
        <v>28</v>
      </c>
      <c r="B48" s="44">
        <v>25318.81</v>
      </c>
      <c r="C48" s="50"/>
      <c r="D48" s="44">
        <v>39279.839999999997</v>
      </c>
      <c r="E48" s="45">
        <v>155.13999999999999</v>
      </c>
      <c r="F48" s="129" t="s">
        <v>111</v>
      </c>
    </row>
    <row r="49" spans="1:6" ht="12.75" x14ac:dyDescent="0.2">
      <c r="A49" s="43" t="s">
        <v>29</v>
      </c>
      <c r="B49" s="44">
        <v>19488.72</v>
      </c>
      <c r="C49" s="50"/>
      <c r="D49" s="44">
        <v>19335.349999999999</v>
      </c>
      <c r="E49" s="45">
        <v>99.21</v>
      </c>
      <c r="F49" s="129" t="s">
        <v>111</v>
      </c>
    </row>
    <row r="50" spans="1:6" ht="12.75" x14ac:dyDescent="0.2">
      <c r="A50" s="43" t="s">
        <v>112</v>
      </c>
      <c r="B50" s="45">
        <v>910.5</v>
      </c>
      <c r="C50" s="50"/>
      <c r="D50" s="44">
        <v>1001.1</v>
      </c>
      <c r="E50" s="45">
        <v>109.95</v>
      </c>
      <c r="F50" s="129" t="s">
        <v>111</v>
      </c>
    </row>
    <row r="51" spans="1:6" ht="12.75" x14ac:dyDescent="0.2">
      <c r="A51" s="43" t="s">
        <v>30</v>
      </c>
      <c r="B51" s="45">
        <v>554.04</v>
      </c>
      <c r="C51" s="50"/>
      <c r="D51" s="44">
        <v>4306.63</v>
      </c>
      <c r="E51" s="45">
        <v>777.31</v>
      </c>
      <c r="F51" s="129" t="s">
        <v>111</v>
      </c>
    </row>
    <row r="52" spans="1:6" ht="12.75" x14ac:dyDescent="0.2">
      <c r="A52" s="43" t="s">
        <v>31</v>
      </c>
      <c r="B52" s="44">
        <v>12076.38</v>
      </c>
      <c r="C52" s="50"/>
      <c r="D52" s="44">
        <v>13600.55</v>
      </c>
      <c r="E52" s="45">
        <v>112.62</v>
      </c>
      <c r="F52" s="129" t="s">
        <v>111</v>
      </c>
    </row>
    <row r="53" spans="1:6" ht="12.75" x14ac:dyDescent="0.2">
      <c r="A53" s="43" t="s">
        <v>32</v>
      </c>
      <c r="B53" s="44">
        <v>3653.5</v>
      </c>
      <c r="C53" s="50"/>
      <c r="D53" s="44">
        <v>3653.28</v>
      </c>
      <c r="E53" s="45">
        <v>99.99</v>
      </c>
      <c r="F53" s="129" t="s">
        <v>111</v>
      </c>
    </row>
    <row r="54" spans="1:6" ht="12.75" x14ac:dyDescent="0.2">
      <c r="A54" s="43" t="s">
        <v>33</v>
      </c>
      <c r="B54" s="44">
        <v>11778.4</v>
      </c>
      <c r="C54" s="50"/>
      <c r="D54" s="44">
        <v>16480.28</v>
      </c>
      <c r="E54" s="45">
        <v>139.91999999999999</v>
      </c>
      <c r="F54" s="129" t="s">
        <v>111</v>
      </c>
    </row>
    <row r="55" spans="1:6" ht="12.75" x14ac:dyDescent="0.2">
      <c r="A55" s="43" t="s">
        <v>34</v>
      </c>
      <c r="B55" s="44">
        <v>16585.75</v>
      </c>
      <c r="C55" s="45"/>
      <c r="D55" s="44">
        <v>16154.7</v>
      </c>
      <c r="E55" s="45">
        <v>97.4</v>
      </c>
      <c r="F55" s="129" t="s">
        <v>111</v>
      </c>
    </row>
    <row r="56" spans="1:6" ht="25.5" x14ac:dyDescent="0.2">
      <c r="A56" s="43" t="s">
        <v>128</v>
      </c>
      <c r="B56" s="50"/>
      <c r="C56" s="50"/>
      <c r="D56" s="44">
        <v>2112.75</v>
      </c>
      <c r="E56" s="50"/>
      <c r="F56" s="129" t="s">
        <v>111</v>
      </c>
    </row>
    <row r="57" spans="1:6" ht="12.75" x14ac:dyDescent="0.2">
      <c r="A57" s="43" t="s">
        <v>35</v>
      </c>
      <c r="B57" s="44">
        <v>2636.65</v>
      </c>
      <c r="C57" s="50"/>
      <c r="D57" s="44">
        <v>2636.65</v>
      </c>
      <c r="E57" s="45">
        <v>100</v>
      </c>
      <c r="F57" s="129" t="s">
        <v>111</v>
      </c>
    </row>
    <row r="58" spans="1:6" ht="12.75" x14ac:dyDescent="0.2">
      <c r="A58" s="43" t="s">
        <v>71</v>
      </c>
      <c r="B58" s="44">
        <v>2319.42</v>
      </c>
      <c r="C58" s="50"/>
      <c r="D58" s="44">
        <v>2729.84</v>
      </c>
      <c r="E58" s="45">
        <v>117.69</v>
      </c>
      <c r="F58" s="129" t="s">
        <v>111</v>
      </c>
    </row>
    <row r="59" spans="1:6" ht="12.75" x14ac:dyDescent="0.2">
      <c r="A59" s="43" t="s">
        <v>113</v>
      </c>
      <c r="B59" s="45">
        <v>66.36</v>
      </c>
      <c r="C59" s="50"/>
      <c r="D59" s="45">
        <v>78.09</v>
      </c>
      <c r="E59" s="45">
        <v>117.68</v>
      </c>
      <c r="F59" s="129" t="s">
        <v>111</v>
      </c>
    </row>
    <row r="60" spans="1:6" ht="12.75" x14ac:dyDescent="0.2">
      <c r="A60" s="43" t="s">
        <v>36</v>
      </c>
      <c r="B60" s="44">
        <v>3551.52</v>
      </c>
      <c r="C60" s="50"/>
      <c r="D60" s="44">
        <v>4449.53</v>
      </c>
      <c r="E60" s="45">
        <v>125.29</v>
      </c>
      <c r="F60" s="129" t="s">
        <v>111</v>
      </c>
    </row>
    <row r="61" spans="1:6" ht="12.75" x14ac:dyDescent="0.2">
      <c r="A61" s="43" t="s">
        <v>37</v>
      </c>
      <c r="B61" s="44">
        <v>8011.8</v>
      </c>
      <c r="C61" s="50"/>
      <c r="D61" s="44">
        <v>4147.84</v>
      </c>
      <c r="E61" s="45">
        <v>51.77</v>
      </c>
      <c r="F61" s="129" t="s">
        <v>111</v>
      </c>
    </row>
    <row r="62" spans="1:6" ht="12.75" x14ac:dyDescent="0.2">
      <c r="A62" s="43" t="s">
        <v>38</v>
      </c>
      <c r="B62" s="44">
        <v>1059.02</v>
      </c>
      <c r="C62" s="44">
        <v>1100</v>
      </c>
      <c r="D62" s="44">
        <v>1096.0899999999999</v>
      </c>
      <c r="E62" s="45">
        <v>103.5</v>
      </c>
      <c r="F62" s="128">
        <f t="shared" si="1"/>
        <v>99.644545454545451</v>
      </c>
    </row>
    <row r="63" spans="1:6" ht="12.75" x14ac:dyDescent="0.2">
      <c r="A63" s="43" t="s">
        <v>39</v>
      </c>
      <c r="B63" s="44">
        <v>1059.02</v>
      </c>
      <c r="C63" s="45"/>
      <c r="D63" s="44">
        <v>1096.0899999999999</v>
      </c>
      <c r="E63" s="45">
        <v>103.5</v>
      </c>
      <c r="F63" s="129" t="s">
        <v>111</v>
      </c>
    </row>
    <row r="64" spans="1:6" ht="12.75" x14ac:dyDescent="0.2">
      <c r="A64" s="43" t="s">
        <v>40</v>
      </c>
      <c r="B64" s="44">
        <v>1059.02</v>
      </c>
      <c r="C64" s="50"/>
      <c r="D64" s="44">
        <v>1096.0899999999999</v>
      </c>
      <c r="E64" s="45">
        <v>103.5</v>
      </c>
      <c r="F64" s="129" t="s">
        <v>111</v>
      </c>
    </row>
    <row r="65" spans="1:6" ht="25.5" x14ac:dyDescent="0.2">
      <c r="A65" s="43" t="s">
        <v>41</v>
      </c>
      <c r="B65" s="44">
        <v>29207.1</v>
      </c>
      <c r="C65" s="44">
        <v>32067</v>
      </c>
      <c r="D65" s="44">
        <v>31545.17</v>
      </c>
      <c r="E65" s="45">
        <v>108.01</v>
      </c>
      <c r="F65" s="128">
        <f t="shared" si="1"/>
        <v>98.37268843359216</v>
      </c>
    </row>
    <row r="66" spans="1:6" ht="12.75" x14ac:dyDescent="0.2">
      <c r="A66" s="43" t="s">
        <v>42</v>
      </c>
      <c r="B66" s="44">
        <v>29207.1</v>
      </c>
      <c r="C66" s="45"/>
      <c r="D66" s="44">
        <v>31545.17</v>
      </c>
      <c r="E66" s="45">
        <v>108.01</v>
      </c>
      <c r="F66" s="129" t="s">
        <v>111</v>
      </c>
    </row>
    <row r="67" spans="1:6" ht="12.75" x14ac:dyDescent="0.2">
      <c r="A67" s="43" t="s">
        <v>120</v>
      </c>
      <c r="B67" s="44">
        <v>23363.55</v>
      </c>
      <c r="C67" s="50"/>
      <c r="D67" s="44">
        <v>26531.95</v>
      </c>
      <c r="E67" s="45">
        <v>113.56</v>
      </c>
      <c r="F67" s="129" t="s">
        <v>111</v>
      </c>
    </row>
    <row r="68" spans="1:6" ht="12.75" x14ac:dyDescent="0.2">
      <c r="A68" s="43" t="s">
        <v>43</v>
      </c>
      <c r="B68" s="44">
        <v>5843.55</v>
      </c>
      <c r="C68" s="50"/>
      <c r="D68" s="44">
        <v>5013.22</v>
      </c>
      <c r="E68" s="45">
        <v>85.79</v>
      </c>
      <c r="F68" s="129" t="s">
        <v>111</v>
      </c>
    </row>
    <row r="69" spans="1:6" ht="12.75" x14ac:dyDescent="0.2">
      <c r="A69" s="43" t="s">
        <v>49</v>
      </c>
      <c r="B69" s="45">
        <v>868.41</v>
      </c>
      <c r="C69" s="45">
        <v>940</v>
      </c>
      <c r="D69" s="45">
        <v>940</v>
      </c>
      <c r="E69" s="45">
        <v>108.24</v>
      </c>
      <c r="F69" s="128">
        <f t="shared" si="1"/>
        <v>100</v>
      </c>
    </row>
    <row r="70" spans="1:6" ht="12.75" x14ac:dyDescent="0.2">
      <c r="A70" s="43" t="s">
        <v>50</v>
      </c>
      <c r="B70" s="45">
        <v>868.41</v>
      </c>
      <c r="C70" s="45"/>
      <c r="D70" s="45">
        <v>940</v>
      </c>
      <c r="E70" s="45">
        <v>108.24</v>
      </c>
      <c r="F70" s="129" t="s">
        <v>111</v>
      </c>
    </row>
    <row r="71" spans="1:6" ht="12.75" x14ac:dyDescent="0.2">
      <c r="A71" s="43" t="s">
        <v>74</v>
      </c>
      <c r="B71" s="45">
        <v>868.41</v>
      </c>
      <c r="C71" s="50"/>
      <c r="D71" s="45">
        <v>940</v>
      </c>
      <c r="E71" s="45">
        <v>108.24</v>
      </c>
      <c r="F71" s="129" t="s">
        <v>111</v>
      </c>
    </row>
    <row r="72" spans="1:6" ht="12.75" x14ac:dyDescent="0.2">
      <c r="A72" s="43" t="s">
        <v>44</v>
      </c>
      <c r="B72" s="44">
        <v>54970.81</v>
      </c>
      <c r="C72" s="44">
        <v>57235</v>
      </c>
      <c r="D72" s="44">
        <v>50663.4</v>
      </c>
      <c r="E72" s="45">
        <v>92.16</v>
      </c>
      <c r="F72" s="128">
        <f t="shared" si="1"/>
        <v>88.518214379313363</v>
      </c>
    </row>
    <row r="73" spans="1:6" ht="12.75" x14ac:dyDescent="0.2">
      <c r="A73" s="43" t="s">
        <v>45</v>
      </c>
      <c r="B73" s="44">
        <v>30977.63</v>
      </c>
      <c r="C73" s="45"/>
      <c r="D73" s="44">
        <v>25178.82</v>
      </c>
      <c r="E73" s="45">
        <v>81.28</v>
      </c>
      <c r="F73" s="129" t="s">
        <v>111</v>
      </c>
    </row>
    <row r="74" spans="1:6" ht="12.75" x14ac:dyDescent="0.2">
      <c r="A74" s="43" t="s">
        <v>46</v>
      </c>
      <c r="B74" s="44">
        <v>13712.85</v>
      </c>
      <c r="C74" s="50"/>
      <c r="D74" s="44">
        <v>19010.810000000001</v>
      </c>
      <c r="E74" s="45">
        <v>138.63999999999999</v>
      </c>
      <c r="F74" s="129" t="s">
        <v>111</v>
      </c>
    </row>
    <row r="75" spans="1:6" ht="12.75" x14ac:dyDescent="0.2">
      <c r="A75" s="43" t="s">
        <v>148</v>
      </c>
      <c r="B75" s="44">
        <v>8079.4</v>
      </c>
      <c r="C75" s="50"/>
      <c r="D75" s="50"/>
      <c r="E75" s="50"/>
      <c r="F75" s="129" t="s">
        <v>111</v>
      </c>
    </row>
    <row r="76" spans="1:6" ht="12.75" x14ac:dyDescent="0.2">
      <c r="A76" s="43" t="s">
        <v>126</v>
      </c>
      <c r="B76" s="44">
        <v>9185.3799999999992</v>
      </c>
      <c r="C76" s="50"/>
      <c r="D76" s="44">
        <v>6168.01</v>
      </c>
      <c r="E76" s="45">
        <v>67.150000000000006</v>
      </c>
      <c r="F76" s="129" t="s">
        <v>111</v>
      </c>
    </row>
    <row r="77" spans="1:6" ht="12.75" x14ac:dyDescent="0.2">
      <c r="A77" s="43" t="s">
        <v>47</v>
      </c>
      <c r="B77" s="44">
        <v>23993.18</v>
      </c>
      <c r="C77" s="45"/>
      <c r="D77" s="44">
        <v>25484.58</v>
      </c>
      <c r="E77" s="45">
        <v>106.22</v>
      </c>
      <c r="F77" s="129" t="s">
        <v>111</v>
      </c>
    </row>
    <row r="78" spans="1:6" ht="12.75" x14ac:dyDescent="0.2">
      <c r="A78" s="43" t="s">
        <v>124</v>
      </c>
      <c r="B78" s="44">
        <v>23993.18</v>
      </c>
      <c r="C78" s="50"/>
      <c r="D78" s="44">
        <v>25484.58</v>
      </c>
      <c r="E78" s="45">
        <v>106.22</v>
      </c>
      <c r="F78" s="129" t="s">
        <v>111</v>
      </c>
    </row>
  </sheetData>
  <sheetProtection password="E275" sheet="1" objects="1" scenarios="1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0414-88B2-490D-ADDA-8F431D91C358}">
  <sheetPr codeName="Sheet4">
    <pageSetUpPr fitToPage="1"/>
  </sheetPr>
  <dimension ref="A1:J38"/>
  <sheetViews>
    <sheetView workbookViewId="0">
      <selection sqref="A1:F1"/>
    </sheetView>
  </sheetViews>
  <sheetFormatPr defaultColWidth="9.140625" defaultRowHeight="11.25" x14ac:dyDescent="0.15"/>
  <cols>
    <col min="1" max="1" width="36.140625" style="2" customWidth="1"/>
    <col min="2" max="2" width="16" style="2" customWidth="1"/>
    <col min="3" max="3" width="15.42578125" style="68" customWidth="1"/>
    <col min="4" max="4" width="14" style="68" customWidth="1"/>
    <col min="5" max="5" width="11.42578125" style="68" customWidth="1"/>
    <col min="6" max="6" width="11.7109375" style="68" customWidth="1"/>
    <col min="7" max="9" width="9.140625" style="2"/>
    <col min="10" max="10" width="11.5703125" style="2" bestFit="1" customWidth="1"/>
    <col min="11" max="16384" width="9.140625" style="2"/>
  </cols>
  <sheetData>
    <row r="1" spans="1:6" ht="27" customHeight="1" thickBot="1" x14ac:dyDescent="0.2">
      <c r="A1" s="171" t="s">
        <v>52</v>
      </c>
      <c r="B1" s="172"/>
      <c r="C1" s="172"/>
      <c r="D1" s="172"/>
      <c r="E1" s="172"/>
      <c r="F1" s="173"/>
    </row>
    <row r="2" spans="1:6" ht="22.5" x14ac:dyDescent="0.15">
      <c r="A2" s="83" t="s">
        <v>53</v>
      </c>
      <c r="B2" s="83" t="s">
        <v>73</v>
      </c>
      <c r="C2" s="83" t="s">
        <v>152</v>
      </c>
      <c r="D2" s="83" t="s">
        <v>154</v>
      </c>
      <c r="E2" s="83" t="s">
        <v>54</v>
      </c>
      <c r="F2" s="83" t="s">
        <v>55</v>
      </c>
    </row>
    <row r="3" spans="1:6" x14ac:dyDescent="0.15">
      <c r="A3" s="84">
        <v>1</v>
      </c>
      <c r="B3" s="84">
        <v>2</v>
      </c>
      <c r="C3" s="84">
        <v>3</v>
      </c>
      <c r="D3" s="84">
        <v>4</v>
      </c>
      <c r="E3" s="84">
        <v>5</v>
      </c>
      <c r="F3" s="84">
        <v>6</v>
      </c>
    </row>
    <row r="4" spans="1:6" ht="18.75" customHeight="1" x14ac:dyDescent="0.15">
      <c r="A4" s="168" t="s">
        <v>56</v>
      </c>
      <c r="B4" s="169"/>
      <c r="C4" s="169"/>
      <c r="D4" s="169"/>
      <c r="E4" s="169"/>
      <c r="F4" s="170"/>
    </row>
    <row r="5" spans="1:6" ht="16.5" customHeight="1" x14ac:dyDescent="0.2">
      <c r="A5" s="23" t="s">
        <v>57</v>
      </c>
      <c r="B5" s="24">
        <v>236830.57</v>
      </c>
      <c r="C5" s="24">
        <v>316422</v>
      </c>
      <c r="D5" s="24">
        <v>295493.21999999997</v>
      </c>
      <c r="E5" s="25">
        <f>D5/B5*100</f>
        <v>124.76988084773006</v>
      </c>
      <c r="F5" s="26">
        <f>D5/C5*100</f>
        <v>93.385801240116038</v>
      </c>
    </row>
    <row r="6" spans="1:6" ht="15.75" customHeight="1" x14ac:dyDescent="0.2">
      <c r="A6" s="18" t="s">
        <v>58</v>
      </c>
      <c r="B6" s="19">
        <v>236830.57</v>
      </c>
      <c r="C6" s="19">
        <v>316422</v>
      </c>
      <c r="D6" s="19">
        <v>295493.21999999997</v>
      </c>
      <c r="E6" s="25">
        <f t="shared" ref="E6:E7" si="0">D6/B6*100</f>
        <v>124.76988084773006</v>
      </c>
      <c r="F6" s="26">
        <f t="shared" ref="F6:F7" si="1">D6/C6*100</f>
        <v>93.385801240116038</v>
      </c>
    </row>
    <row r="7" spans="1:6" s="5" customFormat="1" ht="17.25" customHeight="1" x14ac:dyDescent="0.2">
      <c r="A7" s="22" t="s">
        <v>59</v>
      </c>
      <c r="B7" s="17">
        <v>0</v>
      </c>
      <c r="C7" s="17">
        <v>0</v>
      </c>
      <c r="D7" s="17">
        <v>0</v>
      </c>
      <c r="E7" s="25" t="e">
        <f t="shared" si="0"/>
        <v>#DIV/0!</v>
      </c>
      <c r="F7" s="26" t="e">
        <f t="shared" si="1"/>
        <v>#DIV/0!</v>
      </c>
    </row>
    <row r="8" spans="1:6" ht="16.5" customHeight="1" x14ac:dyDescent="0.15">
      <c r="A8" s="168" t="s">
        <v>60</v>
      </c>
      <c r="B8" s="169"/>
      <c r="C8" s="169"/>
      <c r="D8" s="169"/>
      <c r="E8" s="169"/>
      <c r="F8" s="170"/>
    </row>
    <row r="9" spans="1:6" ht="15.75" customHeight="1" x14ac:dyDescent="0.2">
      <c r="A9" s="23" t="s">
        <v>57</v>
      </c>
      <c r="B9" s="24">
        <v>106249</v>
      </c>
      <c r="C9" s="24">
        <v>115545</v>
      </c>
      <c r="D9" s="24">
        <v>115545</v>
      </c>
      <c r="E9" s="25">
        <f>D9/B9*100</f>
        <v>108.74925881655358</v>
      </c>
      <c r="F9" s="26">
        <f>D9/C9*100</f>
        <v>100</v>
      </c>
    </row>
    <row r="10" spans="1:6" ht="15.75" customHeight="1" x14ac:dyDescent="0.2">
      <c r="A10" s="18" t="s">
        <v>58</v>
      </c>
      <c r="B10" s="19">
        <v>106249</v>
      </c>
      <c r="C10" s="19">
        <v>115545</v>
      </c>
      <c r="D10" s="19">
        <v>115545</v>
      </c>
      <c r="E10" s="25">
        <f t="shared" ref="E10:E11" si="2">D10/B10*100</f>
        <v>108.74925881655358</v>
      </c>
      <c r="F10" s="26">
        <f t="shared" ref="F10:F11" si="3">D10/C10*100</f>
        <v>100</v>
      </c>
    </row>
    <row r="11" spans="1:6" s="5" customFormat="1" ht="18" customHeight="1" x14ac:dyDescent="0.2">
      <c r="A11" s="22" t="s">
        <v>59</v>
      </c>
      <c r="B11" s="17">
        <v>0</v>
      </c>
      <c r="C11" s="17">
        <v>0</v>
      </c>
      <c r="D11" s="17">
        <v>0</v>
      </c>
      <c r="E11" s="25" t="e">
        <f t="shared" si="2"/>
        <v>#DIV/0!</v>
      </c>
      <c r="F11" s="26" t="e">
        <f t="shared" si="3"/>
        <v>#DIV/0!</v>
      </c>
    </row>
    <row r="12" spans="1:6" ht="15.75" customHeight="1" x14ac:dyDescent="0.15">
      <c r="A12" s="174" t="s">
        <v>61</v>
      </c>
      <c r="B12" s="175"/>
      <c r="C12" s="175"/>
      <c r="D12" s="175"/>
      <c r="E12" s="175"/>
      <c r="F12" s="176"/>
    </row>
    <row r="13" spans="1:6" ht="16.5" customHeight="1" x14ac:dyDescent="0.2">
      <c r="A13" s="8" t="s">
        <v>57</v>
      </c>
      <c r="B13" s="9">
        <v>951187.57</v>
      </c>
      <c r="C13" s="24">
        <v>1495000</v>
      </c>
      <c r="D13" s="24">
        <v>1183234.78</v>
      </c>
      <c r="E13" s="25">
        <f>D13/B13*100</f>
        <v>124.3955259003227</v>
      </c>
      <c r="F13" s="26">
        <f>D13/C13*100</f>
        <v>79.14613913043479</v>
      </c>
    </row>
    <row r="14" spans="1:6" ht="17.25" customHeight="1" x14ac:dyDescent="0.2">
      <c r="A14" s="3" t="s">
        <v>58</v>
      </c>
      <c r="B14" s="6">
        <v>951187.57</v>
      </c>
      <c r="C14" s="19">
        <v>1495000</v>
      </c>
      <c r="D14" s="19">
        <v>1183234.78</v>
      </c>
      <c r="E14" s="25">
        <f t="shared" ref="E14:E15" si="4">D14/B14*100</f>
        <v>124.3955259003227</v>
      </c>
      <c r="F14" s="26">
        <f t="shared" ref="F14:F15" si="5">D14/C14*100</f>
        <v>79.14613913043479</v>
      </c>
    </row>
    <row r="15" spans="1:6" s="5" customFormat="1" ht="17.25" customHeight="1" x14ac:dyDescent="0.2">
      <c r="A15" s="4" t="s">
        <v>59</v>
      </c>
      <c r="B15" s="7">
        <v>0</v>
      </c>
      <c r="C15" s="17">
        <v>0</v>
      </c>
      <c r="D15" s="17">
        <v>0</v>
      </c>
      <c r="E15" s="25" t="e">
        <f t="shared" si="4"/>
        <v>#DIV/0!</v>
      </c>
      <c r="F15" s="26" t="e">
        <f t="shared" si="5"/>
        <v>#DIV/0!</v>
      </c>
    </row>
    <row r="16" spans="1:6" ht="16.5" customHeight="1" x14ac:dyDescent="0.15">
      <c r="A16" s="174" t="s">
        <v>62</v>
      </c>
      <c r="B16" s="175"/>
      <c r="C16" s="175"/>
      <c r="D16" s="175"/>
      <c r="E16" s="175"/>
      <c r="F16" s="176"/>
    </row>
    <row r="17" spans="1:10" ht="18" customHeight="1" x14ac:dyDescent="0.2">
      <c r="A17" s="8" t="s">
        <v>57</v>
      </c>
      <c r="B17" s="9">
        <v>1754.73</v>
      </c>
      <c r="C17" s="24">
        <v>0</v>
      </c>
      <c r="D17" s="24">
        <v>900.28</v>
      </c>
      <c r="E17" s="25">
        <f>D17/B17*100</f>
        <v>51.30589891322311</v>
      </c>
      <c r="F17" s="26" t="e">
        <f>D17/C17*100</f>
        <v>#DIV/0!</v>
      </c>
    </row>
    <row r="18" spans="1:10" ht="16.5" customHeight="1" x14ac:dyDescent="0.2">
      <c r="A18" s="3" t="s">
        <v>58</v>
      </c>
      <c r="B18" s="6">
        <v>1754.73</v>
      </c>
      <c r="C18" s="19">
        <v>0</v>
      </c>
      <c r="D18" s="19">
        <v>900.28</v>
      </c>
      <c r="E18" s="25">
        <f t="shared" ref="E18:E19" si="6">D18/B18*100</f>
        <v>51.30589891322311</v>
      </c>
      <c r="F18" s="26" t="e">
        <f t="shared" ref="F18:F19" si="7">D18/C18*100</f>
        <v>#DIV/0!</v>
      </c>
    </row>
    <row r="19" spans="1:10" s="5" customFormat="1" ht="18" customHeight="1" x14ac:dyDescent="0.2">
      <c r="A19" s="4" t="s">
        <v>59</v>
      </c>
      <c r="B19" s="7">
        <v>0</v>
      </c>
      <c r="C19" s="17">
        <v>0</v>
      </c>
      <c r="D19" s="17">
        <v>0</v>
      </c>
      <c r="E19" s="25" t="e">
        <f t="shared" si="6"/>
        <v>#DIV/0!</v>
      </c>
      <c r="F19" s="26" t="e">
        <f t="shared" si="7"/>
        <v>#DIV/0!</v>
      </c>
      <c r="J19" s="28"/>
    </row>
    <row r="20" spans="1:10" ht="18" customHeight="1" x14ac:dyDescent="0.15">
      <c r="A20" s="174" t="s">
        <v>63</v>
      </c>
      <c r="B20" s="175"/>
      <c r="C20" s="175"/>
      <c r="D20" s="175"/>
      <c r="E20" s="175"/>
      <c r="F20" s="176"/>
    </row>
    <row r="21" spans="1:10" ht="17.25" customHeight="1" x14ac:dyDescent="0.2">
      <c r="A21" s="23" t="s">
        <v>57</v>
      </c>
      <c r="B21" s="24">
        <v>5415.03</v>
      </c>
      <c r="C21" s="24">
        <v>1843</v>
      </c>
      <c r="D21" s="24">
        <v>1842.28</v>
      </c>
      <c r="E21" s="25">
        <f>D21/B21*100</f>
        <v>34.021602835072009</v>
      </c>
      <c r="F21" s="21">
        <f>D21/C21*100</f>
        <v>99.960933260987517</v>
      </c>
    </row>
    <row r="22" spans="1:10" ht="17.25" customHeight="1" x14ac:dyDescent="0.2">
      <c r="A22" s="18" t="s">
        <v>58</v>
      </c>
      <c r="B22" s="19">
        <v>5415.03</v>
      </c>
      <c r="C22" s="24">
        <v>1843</v>
      </c>
      <c r="D22" s="19">
        <v>1842.28</v>
      </c>
      <c r="E22" s="25">
        <f t="shared" ref="E22:E23" si="8">D22/B22*100</f>
        <v>34.021602835072009</v>
      </c>
      <c r="F22" s="21">
        <f t="shared" ref="F22:F23" si="9">D22/C22*100</f>
        <v>99.960933260987517</v>
      </c>
    </row>
    <row r="23" spans="1:10" s="5" customFormat="1" ht="18" customHeight="1" x14ac:dyDescent="0.2">
      <c r="A23" s="22" t="s">
        <v>59</v>
      </c>
      <c r="B23" s="17">
        <v>0</v>
      </c>
      <c r="C23" s="17">
        <v>0</v>
      </c>
      <c r="D23" s="17">
        <v>0</v>
      </c>
      <c r="E23" s="20" t="e">
        <f t="shared" si="8"/>
        <v>#DIV/0!</v>
      </c>
      <c r="F23" s="21" t="e">
        <f t="shared" si="9"/>
        <v>#DIV/0!</v>
      </c>
    </row>
    <row r="24" spans="1:10" ht="17.25" customHeight="1" x14ac:dyDescent="0.15">
      <c r="A24" s="168" t="s">
        <v>64</v>
      </c>
      <c r="B24" s="169"/>
      <c r="C24" s="169"/>
      <c r="D24" s="169"/>
      <c r="E24" s="169"/>
      <c r="F24" s="170"/>
    </row>
    <row r="25" spans="1:10" ht="18" customHeight="1" x14ac:dyDescent="0.2">
      <c r="A25" s="23" t="s">
        <v>57</v>
      </c>
      <c r="B25" s="24">
        <v>214212.16</v>
      </c>
      <c r="C25" s="24">
        <v>237917</v>
      </c>
      <c r="D25" s="24">
        <v>235719.25</v>
      </c>
      <c r="E25" s="25">
        <f>D25/B25*100</f>
        <v>110.04008829377381</v>
      </c>
      <c r="F25" s="26">
        <f>D25/C25*100</f>
        <v>99.076253483357647</v>
      </c>
    </row>
    <row r="26" spans="1:10" ht="16.5" customHeight="1" x14ac:dyDescent="0.2">
      <c r="A26" s="18" t="s">
        <v>58</v>
      </c>
      <c r="B26" s="19">
        <v>212369.88</v>
      </c>
      <c r="C26" s="19">
        <v>237917</v>
      </c>
      <c r="D26" s="19">
        <v>230953.93</v>
      </c>
      <c r="E26" s="25">
        <f t="shared" ref="E26:E27" si="10">D26/B26*100</f>
        <v>108.75079366245343</v>
      </c>
      <c r="F26" s="26">
        <f t="shared" ref="F26:F27" si="11">D26/C26*100</f>
        <v>97.073319687117774</v>
      </c>
    </row>
    <row r="27" spans="1:10" s="5" customFormat="1" ht="17.25" customHeight="1" x14ac:dyDescent="0.2">
      <c r="A27" s="22" t="s">
        <v>59</v>
      </c>
      <c r="B27" s="17">
        <v>1842.28</v>
      </c>
      <c r="C27" s="17">
        <v>0</v>
      </c>
      <c r="D27" s="17">
        <f>SUM(D25-D26)</f>
        <v>4765.320000000007</v>
      </c>
      <c r="E27" s="25">
        <f t="shared" si="10"/>
        <v>258.66426384697263</v>
      </c>
      <c r="F27" s="26" t="e">
        <f t="shared" si="11"/>
        <v>#DIV/0!</v>
      </c>
    </row>
    <row r="28" spans="1:10" ht="17.25" customHeight="1" x14ac:dyDescent="0.15">
      <c r="A28" s="168" t="s">
        <v>65</v>
      </c>
      <c r="B28" s="169"/>
      <c r="C28" s="169"/>
      <c r="D28" s="169"/>
      <c r="E28" s="169"/>
      <c r="F28" s="170"/>
    </row>
    <row r="29" spans="1:10" ht="17.25" customHeight="1" x14ac:dyDescent="0.2">
      <c r="A29" s="23" t="s">
        <v>57</v>
      </c>
      <c r="B29" s="24">
        <v>30783.9</v>
      </c>
      <c r="C29" s="24">
        <v>37033</v>
      </c>
      <c r="D29" s="24">
        <v>36678.720000000001</v>
      </c>
      <c r="E29" s="25">
        <f>D29/B29*100</f>
        <v>119.14903569723134</v>
      </c>
      <c r="F29" s="26">
        <f>D29/C29*100</f>
        <v>99.04333972402992</v>
      </c>
    </row>
    <row r="30" spans="1:10" ht="16.5" customHeight="1" x14ac:dyDescent="0.2">
      <c r="A30" s="18" t="s">
        <v>58</v>
      </c>
      <c r="B30" s="19">
        <v>30783.9</v>
      </c>
      <c r="C30" s="19">
        <v>37033</v>
      </c>
      <c r="D30" s="19">
        <v>36678.720000000001</v>
      </c>
      <c r="E30" s="25">
        <f t="shared" ref="E30:E31" si="12">D30/B30*100</f>
        <v>119.14903569723134</v>
      </c>
      <c r="F30" s="26">
        <f t="shared" ref="F30:F31" si="13">D30/C30*100</f>
        <v>99.04333972402992</v>
      </c>
    </row>
    <row r="31" spans="1:10" s="5" customFormat="1" ht="17.25" customHeight="1" x14ac:dyDescent="0.2">
      <c r="A31" s="22" t="s">
        <v>59</v>
      </c>
      <c r="B31" s="17">
        <v>0</v>
      </c>
      <c r="C31" s="17">
        <v>0</v>
      </c>
      <c r="D31" s="17">
        <v>0</v>
      </c>
      <c r="E31" s="25" t="e">
        <f t="shared" si="12"/>
        <v>#DIV/0!</v>
      </c>
      <c r="F31" s="26" t="e">
        <f t="shared" si="13"/>
        <v>#DIV/0!</v>
      </c>
    </row>
    <row r="32" spans="1:10" ht="15.75" customHeight="1" x14ac:dyDescent="0.15">
      <c r="A32" s="168" t="s">
        <v>66</v>
      </c>
      <c r="B32" s="169"/>
      <c r="C32" s="169"/>
      <c r="D32" s="169"/>
      <c r="E32" s="169"/>
      <c r="F32" s="170"/>
    </row>
    <row r="33" spans="1:6" ht="17.25" customHeight="1" x14ac:dyDescent="0.2">
      <c r="A33" s="23" t="s">
        <v>57</v>
      </c>
      <c r="B33" s="24">
        <v>121.39</v>
      </c>
      <c r="C33" s="24">
        <v>400</v>
      </c>
      <c r="D33" s="24">
        <v>132.35</v>
      </c>
      <c r="E33" s="25">
        <f>D33/B33*100</f>
        <v>109.02875030892164</v>
      </c>
      <c r="F33" s="26">
        <f>D33/C33*100</f>
        <v>33.087499999999999</v>
      </c>
    </row>
    <row r="34" spans="1:6" ht="17.25" customHeight="1" x14ac:dyDescent="0.2">
      <c r="A34" s="18" t="s">
        <v>58</v>
      </c>
      <c r="B34" s="19">
        <v>121.39</v>
      </c>
      <c r="C34" s="19">
        <v>400</v>
      </c>
      <c r="D34" s="19">
        <v>132.35</v>
      </c>
      <c r="E34" s="25">
        <f t="shared" ref="E34:E35" si="14">D34/B34*100</f>
        <v>109.02875030892164</v>
      </c>
      <c r="F34" s="26">
        <f t="shared" ref="F34:F35" si="15">D34/C34*100</f>
        <v>33.087499999999999</v>
      </c>
    </row>
    <row r="35" spans="1:6" s="5" customFormat="1" ht="17.25" customHeight="1" x14ac:dyDescent="0.2">
      <c r="A35" s="85" t="s">
        <v>59</v>
      </c>
      <c r="B35" s="86">
        <v>0</v>
      </c>
      <c r="C35" s="86">
        <v>0</v>
      </c>
      <c r="D35" s="86">
        <v>0</v>
      </c>
      <c r="E35" s="25" t="e">
        <f t="shared" si="14"/>
        <v>#DIV/0!</v>
      </c>
      <c r="F35" s="26" t="e">
        <f t="shared" si="15"/>
        <v>#DIV/0!</v>
      </c>
    </row>
    <row r="36" spans="1:6" ht="18" customHeight="1" x14ac:dyDescent="0.25">
      <c r="A36" s="13" t="s">
        <v>67</v>
      </c>
      <c r="B36" s="14">
        <f>B5+B9+B13+B17+B25+B29+B33</f>
        <v>1541139.3199999996</v>
      </c>
      <c r="C36" s="14">
        <f>C5+C9+C13+C25+C29+C33</f>
        <v>2202317</v>
      </c>
      <c r="D36" s="14">
        <f>SUM(D5+D9+D13+D17+D25+D29+D33)</f>
        <v>1867703.6</v>
      </c>
      <c r="E36" s="15">
        <f>D36/B36*100</f>
        <v>121.18979613082617</v>
      </c>
      <c r="F36" s="16">
        <f t="shared" ref="F36:F37" si="16">D36/C36*100</f>
        <v>84.806301726772304</v>
      </c>
    </row>
    <row r="37" spans="1:6" ht="16.5" customHeight="1" x14ac:dyDescent="0.25">
      <c r="A37" s="13" t="s">
        <v>68</v>
      </c>
      <c r="B37" s="14">
        <f>B6+B10+B14+B18+B22+B26+B30+B34</f>
        <v>1544712.0699999996</v>
      </c>
      <c r="C37" s="14">
        <f>C6+C10+C14+C18+C22+C26+C30+C34</f>
        <v>2204160</v>
      </c>
      <c r="D37" s="14">
        <f>SUM(D6+D10+D14+D18+D26+D30+D34+D22)</f>
        <v>1864780.56</v>
      </c>
      <c r="E37" s="15">
        <f t="shared" ref="E37" si="17">D37/B37*100</f>
        <v>120.72026859995989</v>
      </c>
      <c r="F37" s="16">
        <f t="shared" si="16"/>
        <v>84.602776567944247</v>
      </c>
    </row>
    <row r="38" spans="1:6" x14ac:dyDescent="0.15">
      <c r="A38" s="87"/>
      <c r="B38" s="87"/>
      <c r="C38" s="87"/>
      <c r="D38" s="87"/>
      <c r="E38" s="87"/>
      <c r="F38" s="87"/>
    </row>
  </sheetData>
  <sheetProtection password="E275" sheet="1" objects="1" scenarios="1"/>
  <mergeCells count="9">
    <mergeCell ref="A24:F24"/>
    <mergeCell ref="A28:F28"/>
    <mergeCell ref="A32:F32"/>
    <mergeCell ref="A1:F1"/>
    <mergeCell ref="A4:F4"/>
    <mergeCell ref="A8:F8"/>
    <mergeCell ref="A12:F12"/>
    <mergeCell ref="A16:F16"/>
    <mergeCell ref="A20:F20"/>
  </mergeCells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E6290-AE10-44AB-AFFB-CF175BC2C1B9}">
  <sheetPr>
    <pageSetUpPr fitToPage="1"/>
  </sheetPr>
  <dimension ref="A1:G17"/>
  <sheetViews>
    <sheetView workbookViewId="0">
      <selection activeCell="E26" sqref="E26"/>
    </sheetView>
  </sheetViews>
  <sheetFormatPr defaultRowHeight="15" x14ac:dyDescent="0.25"/>
  <cols>
    <col min="1" max="1" width="33.42578125" customWidth="1"/>
    <col min="2" max="2" width="17.85546875" customWidth="1"/>
    <col min="3" max="3" width="18.140625" customWidth="1"/>
    <col min="4" max="4" width="19.140625" customWidth="1"/>
    <col min="5" max="5" width="19.42578125" customWidth="1"/>
    <col min="6" max="6" width="13.7109375" customWidth="1"/>
    <col min="7" max="7" width="14" customWidth="1"/>
  </cols>
  <sheetData>
    <row r="1" spans="1:7" ht="18" x14ac:dyDescent="0.25">
      <c r="A1" s="51"/>
      <c r="B1" s="51"/>
      <c r="C1" s="51"/>
      <c r="D1" s="51"/>
      <c r="E1" s="52"/>
      <c r="F1" s="52"/>
      <c r="G1" s="52"/>
    </row>
    <row r="2" spans="1:7" ht="15.75" customHeight="1" x14ac:dyDescent="0.25">
      <c r="A2" s="177" t="s">
        <v>75</v>
      </c>
      <c r="B2" s="177"/>
      <c r="C2" s="177"/>
      <c r="D2" s="177"/>
      <c r="E2" s="177"/>
      <c r="F2" s="177"/>
      <c r="G2" s="177"/>
    </row>
    <row r="3" spans="1:7" ht="18" x14ac:dyDescent="0.25">
      <c r="A3" s="55"/>
      <c r="B3" s="55"/>
      <c r="C3" s="74"/>
      <c r="D3" s="74"/>
      <c r="E3" s="80"/>
      <c r="F3" s="80"/>
      <c r="G3" s="80"/>
    </row>
    <row r="4" spans="1:7" ht="25.5" x14ac:dyDescent="0.25">
      <c r="A4" s="56" t="s">
        <v>76</v>
      </c>
      <c r="B4" s="56" t="s">
        <v>139</v>
      </c>
      <c r="C4" s="75" t="s">
        <v>153</v>
      </c>
      <c r="D4" s="75" t="s">
        <v>150</v>
      </c>
      <c r="E4" s="75" t="s">
        <v>151</v>
      </c>
      <c r="F4" s="75" t="s">
        <v>78</v>
      </c>
      <c r="G4" s="75" t="s">
        <v>79</v>
      </c>
    </row>
    <row r="5" spans="1:7" x14ac:dyDescent="0.25">
      <c r="A5" s="57">
        <v>1</v>
      </c>
      <c r="B5" s="58">
        <v>2</v>
      </c>
      <c r="C5" s="76">
        <v>3</v>
      </c>
      <c r="D5" s="76">
        <v>4</v>
      </c>
      <c r="E5" s="76">
        <v>5</v>
      </c>
      <c r="F5" s="76" t="s">
        <v>80</v>
      </c>
      <c r="G5" s="76" t="s">
        <v>81</v>
      </c>
    </row>
    <row r="6" spans="1:7" ht="15.75" customHeight="1" x14ac:dyDescent="0.25">
      <c r="A6" s="59" t="s">
        <v>68</v>
      </c>
      <c r="B6" s="60">
        <f>+B7</f>
        <v>1544712.07</v>
      </c>
      <c r="C6" s="39">
        <v>2204160</v>
      </c>
      <c r="D6" s="39">
        <v>2204160</v>
      </c>
      <c r="E6" s="81">
        <f>+E7</f>
        <v>1864780.56</v>
      </c>
      <c r="F6" s="82">
        <f>E6/D6</f>
        <v>0.84602776567944249</v>
      </c>
      <c r="G6" s="82">
        <f>E6/B6</f>
        <v>1.2072026859995986</v>
      </c>
    </row>
    <row r="7" spans="1:7" ht="15.75" customHeight="1" x14ac:dyDescent="0.25">
      <c r="A7" s="61" t="s">
        <v>82</v>
      </c>
      <c r="B7" s="62">
        <v>1544712.07</v>
      </c>
      <c r="C7" s="39">
        <v>2204160</v>
      </c>
      <c r="D7" s="39">
        <v>2204160</v>
      </c>
      <c r="E7" s="39">
        <f>E8</f>
        <v>1864780.56</v>
      </c>
      <c r="F7" s="82">
        <f>E7/D7</f>
        <v>0.84602776567944249</v>
      </c>
      <c r="G7" s="82">
        <f>E7/B7</f>
        <v>1.2072026859995986</v>
      </c>
    </row>
    <row r="8" spans="1:7" x14ac:dyDescent="0.25">
      <c r="A8" s="61" t="s">
        <v>83</v>
      </c>
      <c r="B8" s="62">
        <f>SUM(B9:B10)</f>
        <v>1544712.0699999998</v>
      </c>
      <c r="C8" s="39">
        <v>2204160</v>
      </c>
      <c r="D8" s="39">
        <v>2204160</v>
      </c>
      <c r="E8" s="39">
        <f>SUM(E9:E10)</f>
        <v>1864780.56</v>
      </c>
      <c r="F8" s="82">
        <f>E8/D8</f>
        <v>0.84602776567944249</v>
      </c>
      <c r="G8" s="82">
        <f>E8/B8</f>
        <v>1.2072026859995988</v>
      </c>
    </row>
    <row r="9" spans="1:7" ht="25.5" x14ac:dyDescent="0.25">
      <c r="A9" s="61" t="s">
        <v>84</v>
      </c>
      <c r="B9" s="62">
        <v>1393514.7</v>
      </c>
      <c r="C9" s="39">
        <v>2204160</v>
      </c>
      <c r="D9" s="39">
        <v>2044260</v>
      </c>
      <c r="E9" s="39">
        <v>1707025.51</v>
      </c>
      <c r="F9" s="82"/>
      <c r="G9" s="82"/>
    </row>
    <row r="10" spans="1:7" ht="25.5" x14ac:dyDescent="0.25">
      <c r="A10" s="63" t="s">
        <v>85</v>
      </c>
      <c r="B10" s="64">
        <v>151197.37</v>
      </c>
      <c r="C10" s="77"/>
      <c r="D10" s="124">
        <v>159900</v>
      </c>
      <c r="E10" s="40">
        <v>157755.04999999999</v>
      </c>
      <c r="F10" s="53"/>
      <c r="G10" s="53"/>
    </row>
    <row r="11" spans="1:7" x14ac:dyDescent="0.25">
      <c r="A11" s="59"/>
      <c r="B11" s="65"/>
      <c r="C11" s="78"/>
      <c r="D11" s="79"/>
      <c r="E11" s="54"/>
      <c r="F11" s="54"/>
      <c r="G11" s="54"/>
    </row>
    <row r="12" spans="1:7" x14ac:dyDescent="0.25">
      <c r="A12" s="66"/>
      <c r="B12" s="65"/>
      <c r="C12" s="78"/>
      <c r="D12" s="79"/>
      <c r="E12" s="54"/>
      <c r="F12" s="54"/>
      <c r="G12" s="54"/>
    </row>
    <row r="13" spans="1:7" x14ac:dyDescent="0.25">
      <c r="A13" s="67"/>
      <c r="B13" s="65"/>
      <c r="C13" s="78"/>
      <c r="D13" s="79"/>
      <c r="E13" s="54"/>
      <c r="F13" s="54"/>
      <c r="G13" s="54"/>
    </row>
    <row r="14" spans="1:7" x14ac:dyDescent="0.25">
      <c r="A14" s="12"/>
      <c r="B14" s="12"/>
      <c r="C14" s="27"/>
      <c r="D14" s="27"/>
      <c r="E14" s="12"/>
      <c r="F14" s="12"/>
      <c r="G14" s="12"/>
    </row>
    <row r="17" spans="4:5" x14ac:dyDescent="0.25">
      <c r="D17" s="72"/>
      <c r="E17" s="73"/>
    </row>
  </sheetData>
  <sheetProtection password="E275" sheet="1" objects="1" scenarios="1"/>
  <mergeCells count="1">
    <mergeCell ref="A2:G2"/>
  </mergeCells>
  <pageMargins left="0.7" right="0.7" top="0.75" bottom="0.75" header="0.3" footer="0.3"/>
  <pageSetup paperSize="9"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D230"/>
  <sheetViews>
    <sheetView zoomScale="110" zoomScaleNormal="110" workbookViewId="0"/>
  </sheetViews>
  <sheetFormatPr defaultRowHeight="11.25" x14ac:dyDescent="0.15"/>
  <cols>
    <col min="1" max="1" width="66.28515625" style="41" customWidth="1"/>
    <col min="2" max="3" width="16.7109375" style="42" customWidth="1"/>
    <col min="4" max="4" width="11.5703125" style="42" customWidth="1"/>
    <col min="5" max="16384" width="9.140625" style="42"/>
  </cols>
  <sheetData>
    <row r="1" spans="1:4" x14ac:dyDescent="0.15">
      <c r="A1" s="41" t="s">
        <v>51</v>
      </c>
    </row>
    <row r="3" spans="1:4" x14ac:dyDescent="0.15">
      <c r="A3" s="178" t="s">
        <v>166</v>
      </c>
      <c r="B3" s="179"/>
      <c r="C3" s="179"/>
      <c r="D3" s="180"/>
    </row>
    <row r="4" spans="1:4" ht="24" customHeight="1" thickBot="1" x14ac:dyDescent="0.2">
      <c r="A4" s="122" t="s">
        <v>103</v>
      </c>
      <c r="B4" s="123" t="s">
        <v>104</v>
      </c>
      <c r="C4" s="123" t="s">
        <v>105</v>
      </c>
      <c r="D4" s="123" t="s">
        <v>106</v>
      </c>
    </row>
    <row r="5" spans="1:4" ht="12.75" x14ac:dyDescent="0.2">
      <c r="A5" s="119" t="s">
        <v>107</v>
      </c>
      <c r="B5" s="120">
        <v>2204160</v>
      </c>
      <c r="C5" s="120">
        <v>1864780.56</v>
      </c>
      <c r="D5" s="121">
        <v>84.6</v>
      </c>
    </row>
    <row r="6" spans="1:4" ht="12.75" x14ac:dyDescent="0.2">
      <c r="A6" s="43" t="s">
        <v>108</v>
      </c>
      <c r="B6" s="44">
        <v>2204160</v>
      </c>
      <c r="C6" s="44">
        <v>1864780.56</v>
      </c>
      <c r="D6" s="45">
        <v>84.6</v>
      </c>
    </row>
    <row r="7" spans="1:4" ht="12.75" x14ac:dyDescent="0.2">
      <c r="A7" s="43" t="s">
        <v>99</v>
      </c>
      <c r="B7" s="44">
        <v>2204160</v>
      </c>
      <c r="C7" s="44">
        <v>1864780.56</v>
      </c>
      <c r="D7" s="45">
        <v>84.6</v>
      </c>
    </row>
    <row r="8" spans="1:4" ht="12.75" x14ac:dyDescent="0.2">
      <c r="A8" s="46" t="s">
        <v>109</v>
      </c>
      <c r="B8" s="47">
        <v>89000</v>
      </c>
      <c r="C8" s="47">
        <v>89000</v>
      </c>
      <c r="D8" s="48">
        <v>100</v>
      </c>
    </row>
    <row r="9" spans="1:4" ht="12.75" x14ac:dyDescent="0.2">
      <c r="A9" s="43" t="s">
        <v>110</v>
      </c>
      <c r="B9" s="44">
        <v>89000</v>
      </c>
      <c r="C9" s="44">
        <v>89000</v>
      </c>
      <c r="D9" s="45">
        <v>100</v>
      </c>
    </row>
    <row r="10" spans="1:4" ht="12.75" x14ac:dyDescent="0.2">
      <c r="A10" s="43" t="s">
        <v>14</v>
      </c>
      <c r="B10" s="44">
        <v>87900</v>
      </c>
      <c r="C10" s="44">
        <v>87903.91</v>
      </c>
      <c r="D10" s="45">
        <v>100</v>
      </c>
    </row>
    <row r="11" spans="1:4" ht="12.75" x14ac:dyDescent="0.2">
      <c r="A11" s="43" t="s">
        <v>15</v>
      </c>
      <c r="B11" s="45"/>
      <c r="C11" s="44">
        <v>4569.25</v>
      </c>
      <c r="D11" s="49" t="s">
        <v>111</v>
      </c>
    </row>
    <row r="12" spans="1:4" ht="12.75" x14ac:dyDescent="0.2">
      <c r="A12" s="43" t="s">
        <v>16</v>
      </c>
      <c r="B12" s="50"/>
      <c r="C12" s="44">
        <v>4009.25</v>
      </c>
      <c r="D12" s="49" t="s">
        <v>111</v>
      </c>
    </row>
    <row r="13" spans="1:4" ht="12.75" x14ac:dyDescent="0.2">
      <c r="A13" s="43" t="s">
        <v>18</v>
      </c>
      <c r="B13" s="50"/>
      <c r="C13" s="45">
        <v>560</v>
      </c>
      <c r="D13" s="49" t="s">
        <v>111</v>
      </c>
    </row>
    <row r="14" spans="1:4" ht="12.75" x14ac:dyDescent="0.2">
      <c r="A14" s="43" t="s">
        <v>19</v>
      </c>
      <c r="B14" s="45"/>
      <c r="C14" s="44">
        <v>9215.5400000000009</v>
      </c>
      <c r="D14" s="49" t="s">
        <v>111</v>
      </c>
    </row>
    <row r="15" spans="1:4" ht="12.75" x14ac:dyDescent="0.2">
      <c r="A15" s="43" t="s">
        <v>20</v>
      </c>
      <c r="B15" s="50"/>
      <c r="C15" s="44">
        <v>6935.32</v>
      </c>
      <c r="D15" s="49" t="s">
        <v>111</v>
      </c>
    </row>
    <row r="16" spans="1:4" ht="12.75" x14ac:dyDescent="0.2">
      <c r="A16" s="43" t="s">
        <v>23</v>
      </c>
      <c r="B16" s="50"/>
      <c r="C16" s="44">
        <v>1986.72</v>
      </c>
      <c r="D16" s="49" t="s">
        <v>111</v>
      </c>
    </row>
    <row r="17" spans="1:4" ht="12.75" x14ac:dyDescent="0.2">
      <c r="A17" s="43" t="s">
        <v>24</v>
      </c>
      <c r="B17" s="50"/>
      <c r="C17" s="45">
        <v>193.51</v>
      </c>
      <c r="D17" s="49" t="s">
        <v>111</v>
      </c>
    </row>
    <row r="18" spans="1:4" ht="12.75" x14ac:dyDescent="0.2">
      <c r="A18" s="43" t="s">
        <v>25</v>
      </c>
      <c r="B18" s="50"/>
      <c r="C18" s="45">
        <v>99.99</v>
      </c>
      <c r="D18" s="49" t="s">
        <v>111</v>
      </c>
    </row>
    <row r="19" spans="1:4" ht="12.75" x14ac:dyDescent="0.2">
      <c r="A19" s="43" t="s">
        <v>26</v>
      </c>
      <c r="B19" s="45"/>
      <c r="C19" s="44">
        <v>70222.289999999994</v>
      </c>
      <c r="D19" s="49" t="s">
        <v>111</v>
      </c>
    </row>
    <row r="20" spans="1:4" ht="12.75" x14ac:dyDescent="0.2">
      <c r="A20" s="43" t="s">
        <v>27</v>
      </c>
      <c r="B20" s="50"/>
      <c r="C20" s="44">
        <v>4787.43</v>
      </c>
      <c r="D20" s="49" t="s">
        <v>111</v>
      </c>
    </row>
    <row r="21" spans="1:4" ht="12.75" x14ac:dyDescent="0.2">
      <c r="A21" s="43" t="s">
        <v>28</v>
      </c>
      <c r="B21" s="50"/>
      <c r="C21" s="44">
        <v>22883.360000000001</v>
      </c>
      <c r="D21" s="49" t="s">
        <v>111</v>
      </c>
    </row>
    <row r="22" spans="1:4" ht="12.75" x14ac:dyDescent="0.2">
      <c r="A22" s="43" t="s">
        <v>29</v>
      </c>
      <c r="B22" s="50"/>
      <c r="C22" s="44">
        <v>17554.16</v>
      </c>
      <c r="D22" s="49" t="s">
        <v>111</v>
      </c>
    </row>
    <row r="23" spans="1:4" ht="12.75" x14ac:dyDescent="0.2">
      <c r="A23" s="43" t="s">
        <v>112</v>
      </c>
      <c r="B23" s="50"/>
      <c r="C23" s="44">
        <v>1001.1</v>
      </c>
      <c r="D23" s="49" t="s">
        <v>111</v>
      </c>
    </row>
    <row r="24" spans="1:4" ht="12.75" x14ac:dyDescent="0.2">
      <c r="A24" s="43" t="s">
        <v>30</v>
      </c>
      <c r="B24" s="50"/>
      <c r="C24" s="44">
        <v>3660</v>
      </c>
      <c r="D24" s="49" t="s">
        <v>111</v>
      </c>
    </row>
    <row r="25" spans="1:4" ht="12.75" x14ac:dyDescent="0.2">
      <c r="A25" s="43" t="s">
        <v>31</v>
      </c>
      <c r="B25" s="50"/>
      <c r="C25" s="44">
        <v>1810</v>
      </c>
      <c r="D25" s="49" t="s">
        <v>111</v>
      </c>
    </row>
    <row r="26" spans="1:4" ht="12.75" x14ac:dyDescent="0.2">
      <c r="A26" s="43" t="s">
        <v>32</v>
      </c>
      <c r="B26" s="50"/>
      <c r="C26" s="44">
        <v>3653.28</v>
      </c>
      <c r="D26" s="49" t="s">
        <v>111</v>
      </c>
    </row>
    <row r="27" spans="1:4" ht="12.75" x14ac:dyDescent="0.2">
      <c r="A27" s="43" t="s">
        <v>33</v>
      </c>
      <c r="B27" s="50"/>
      <c r="C27" s="44">
        <v>14872.96</v>
      </c>
      <c r="D27" s="49" t="s">
        <v>111</v>
      </c>
    </row>
    <row r="28" spans="1:4" ht="12.75" x14ac:dyDescent="0.2">
      <c r="A28" s="43" t="s">
        <v>34</v>
      </c>
      <c r="B28" s="45"/>
      <c r="C28" s="44">
        <v>3896.83</v>
      </c>
      <c r="D28" s="49" t="s">
        <v>111</v>
      </c>
    </row>
    <row r="29" spans="1:4" ht="12.75" x14ac:dyDescent="0.2">
      <c r="A29" s="43" t="s">
        <v>35</v>
      </c>
      <c r="B29" s="50"/>
      <c r="C29" s="44">
        <v>2636.65</v>
      </c>
      <c r="D29" s="49" t="s">
        <v>111</v>
      </c>
    </row>
    <row r="30" spans="1:4" ht="12.75" x14ac:dyDescent="0.2">
      <c r="A30" s="43" t="s">
        <v>71</v>
      </c>
      <c r="B30" s="50"/>
      <c r="C30" s="45">
        <v>904.23</v>
      </c>
      <c r="D30" s="49" t="s">
        <v>111</v>
      </c>
    </row>
    <row r="31" spans="1:4" ht="12.75" x14ac:dyDescent="0.2">
      <c r="A31" s="43" t="s">
        <v>113</v>
      </c>
      <c r="B31" s="50"/>
      <c r="C31" s="45">
        <v>78.09</v>
      </c>
      <c r="D31" s="49" t="s">
        <v>111</v>
      </c>
    </row>
    <row r="32" spans="1:4" ht="12.75" x14ac:dyDescent="0.2">
      <c r="A32" s="43" t="s">
        <v>36</v>
      </c>
      <c r="B32" s="50"/>
      <c r="C32" s="45">
        <v>263.52999999999997</v>
      </c>
      <c r="D32" s="49" t="s">
        <v>111</v>
      </c>
    </row>
    <row r="33" spans="1:4" ht="12.75" x14ac:dyDescent="0.2">
      <c r="A33" s="43" t="s">
        <v>37</v>
      </c>
      <c r="B33" s="50"/>
      <c r="C33" s="45">
        <v>14.33</v>
      </c>
      <c r="D33" s="49" t="s">
        <v>111</v>
      </c>
    </row>
    <row r="34" spans="1:4" ht="12.75" x14ac:dyDescent="0.2">
      <c r="A34" s="43" t="s">
        <v>38</v>
      </c>
      <c r="B34" s="44">
        <v>1100</v>
      </c>
      <c r="C34" s="44">
        <v>1096.0899999999999</v>
      </c>
      <c r="D34" s="45">
        <v>99.64</v>
      </c>
    </row>
    <row r="35" spans="1:4" ht="12.75" x14ac:dyDescent="0.2">
      <c r="A35" s="43" t="s">
        <v>39</v>
      </c>
      <c r="B35" s="45"/>
      <c r="C35" s="44">
        <v>1096.0899999999999</v>
      </c>
      <c r="D35" s="49" t="s">
        <v>111</v>
      </c>
    </row>
    <row r="36" spans="1:4" ht="12.75" x14ac:dyDescent="0.2">
      <c r="A36" s="43" t="s">
        <v>40</v>
      </c>
      <c r="B36" s="50"/>
      <c r="C36" s="44">
        <v>1096.0899999999999</v>
      </c>
      <c r="D36" s="49" t="s">
        <v>111</v>
      </c>
    </row>
    <row r="37" spans="1:4" ht="12.75" x14ac:dyDescent="0.2">
      <c r="A37" s="46" t="s">
        <v>114</v>
      </c>
      <c r="B37" s="47">
        <v>1495000</v>
      </c>
      <c r="C37" s="47">
        <v>1183234.78</v>
      </c>
      <c r="D37" s="48">
        <v>79.150000000000006</v>
      </c>
    </row>
    <row r="38" spans="1:4" ht="25.5" x14ac:dyDescent="0.2">
      <c r="A38" s="43" t="s">
        <v>115</v>
      </c>
      <c r="B38" s="44">
        <v>1495000</v>
      </c>
      <c r="C38" s="44">
        <v>1183234.78</v>
      </c>
      <c r="D38" s="45">
        <v>79.150000000000006</v>
      </c>
    </row>
    <row r="39" spans="1:4" ht="12.75" x14ac:dyDescent="0.2">
      <c r="A39" s="43" t="s">
        <v>9</v>
      </c>
      <c r="B39" s="44">
        <v>1466000</v>
      </c>
      <c r="C39" s="44">
        <v>1161526.6200000001</v>
      </c>
      <c r="D39" s="45">
        <v>79.23</v>
      </c>
    </row>
    <row r="40" spans="1:4" ht="12.75" x14ac:dyDescent="0.2">
      <c r="A40" s="43" t="s">
        <v>116</v>
      </c>
      <c r="B40" s="45"/>
      <c r="C40" s="44">
        <v>959671.4</v>
      </c>
      <c r="D40" s="49" t="s">
        <v>111</v>
      </c>
    </row>
    <row r="41" spans="1:4" ht="12.75" x14ac:dyDescent="0.2">
      <c r="A41" s="43" t="s">
        <v>10</v>
      </c>
      <c r="B41" s="50"/>
      <c r="C41" s="44">
        <v>959671.4</v>
      </c>
      <c r="D41" s="49" t="s">
        <v>111</v>
      </c>
    </row>
    <row r="42" spans="1:4" ht="12.75" x14ac:dyDescent="0.2">
      <c r="A42" s="43" t="s">
        <v>11</v>
      </c>
      <c r="B42" s="45"/>
      <c r="C42" s="44">
        <v>43509.47</v>
      </c>
      <c r="D42" s="49" t="s">
        <v>111</v>
      </c>
    </row>
    <row r="43" spans="1:4" ht="12.75" x14ac:dyDescent="0.2">
      <c r="A43" s="43" t="s">
        <v>12</v>
      </c>
      <c r="B43" s="50"/>
      <c r="C43" s="44">
        <v>43509.47</v>
      </c>
      <c r="D43" s="49" t="s">
        <v>111</v>
      </c>
    </row>
    <row r="44" spans="1:4" ht="12.75" x14ac:dyDescent="0.2">
      <c r="A44" s="43" t="s">
        <v>13</v>
      </c>
      <c r="B44" s="45"/>
      <c r="C44" s="44">
        <v>158345.75</v>
      </c>
      <c r="D44" s="49" t="s">
        <v>111</v>
      </c>
    </row>
    <row r="45" spans="1:4" ht="12.75" x14ac:dyDescent="0.2">
      <c r="A45" s="43" t="s">
        <v>117</v>
      </c>
      <c r="B45" s="50"/>
      <c r="C45" s="44">
        <v>158345.75</v>
      </c>
      <c r="D45" s="49" t="s">
        <v>111</v>
      </c>
    </row>
    <row r="46" spans="1:4" ht="12.75" x14ac:dyDescent="0.2">
      <c r="A46" s="43" t="s">
        <v>14</v>
      </c>
      <c r="B46" s="44">
        <v>29000</v>
      </c>
      <c r="C46" s="44">
        <v>21708.16</v>
      </c>
      <c r="D46" s="45">
        <v>74.86</v>
      </c>
    </row>
    <row r="47" spans="1:4" ht="12.75" x14ac:dyDescent="0.2">
      <c r="A47" s="43" t="s">
        <v>15</v>
      </c>
      <c r="B47" s="45"/>
      <c r="C47" s="44">
        <v>17732.16</v>
      </c>
      <c r="D47" s="49" t="s">
        <v>111</v>
      </c>
    </row>
    <row r="48" spans="1:4" ht="12.75" x14ac:dyDescent="0.2">
      <c r="A48" s="43" t="s">
        <v>17</v>
      </c>
      <c r="B48" s="50"/>
      <c r="C48" s="44">
        <v>17732.16</v>
      </c>
      <c r="D48" s="49" t="s">
        <v>111</v>
      </c>
    </row>
    <row r="49" spans="1:4" ht="12.75" x14ac:dyDescent="0.2">
      <c r="A49" s="43" t="s">
        <v>34</v>
      </c>
      <c r="B49" s="45"/>
      <c r="C49" s="44">
        <v>3976</v>
      </c>
      <c r="D49" s="49" t="s">
        <v>111</v>
      </c>
    </row>
    <row r="50" spans="1:4" ht="12.75" x14ac:dyDescent="0.2">
      <c r="A50" s="43" t="s">
        <v>36</v>
      </c>
      <c r="B50" s="50"/>
      <c r="C50" s="44">
        <v>3976</v>
      </c>
      <c r="D50" s="49" t="s">
        <v>111</v>
      </c>
    </row>
    <row r="51" spans="1:4" ht="12.75" x14ac:dyDescent="0.2">
      <c r="A51" s="46" t="s">
        <v>118</v>
      </c>
      <c r="B51" s="47">
        <v>126619</v>
      </c>
      <c r="C51" s="47">
        <v>134685.72</v>
      </c>
      <c r="D51" s="48">
        <v>106.37</v>
      </c>
    </row>
    <row r="52" spans="1:4" ht="12.75" x14ac:dyDescent="0.2">
      <c r="A52" s="43" t="s">
        <v>119</v>
      </c>
      <c r="B52" s="44">
        <v>67800</v>
      </c>
      <c r="C52" s="44">
        <v>67164.95</v>
      </c>
      <c r="D52" s="45">
        <v>99.06</v>
      </c>
    </row>
    <row r="53" spans="1:4" ht="12.75" x14ac:dyDescent="0.2">
      <c r="A53" s="43" t="s">
        <v>14</v>
      </c>
      <c r="B53" s="44">
        <v>39250</v>
      </c>
      <c r="C53" s="44">
        <v>39250</v>
      </c>
      <c r="D53" s="45">
        <v>100</v>
      </c>
    </row>
    <row r="54" spans="1:4" ht="12.75" x14ac:dyDescent="0.2">
      <c r="A54" s="43" t="s">
        <v>19</v>
      </c>
      <c r="B54" s="45"/>
      <c r="C54" s="44">
        <v>35250</v>
      </c>
      <c r="D54" s="49" t="s">
        <v>111</v>
      </c>
    </row>
    <row r="55" spans="1:4" ht="12.75" x14ac:dyDescent="0.2">
      <c r="A55" s="43" t="s">
        <v>20</v>
      </c>
      <c r="B55" s="50"/>
      <c r="C55" s="45">
        <v>250</v>
      </c>
      <c r="D55" s="49" t="s">
        <v>111</v>
      </c>
    </row>
    <row r="56" spans="1:4" ht="12.75" x14ac:dyDescent="0.2">
      <c r="A56" s="43" t="s">
        <v>22</v>
      </c>
      <c r="B56" s="50"/>
      <c r="C56" s="44">
        <v>35000</v>
      </c>
      <c r="D56" s="49" t="s">
        <v>111</v>
      </c>
    </row>
    <row r="57" spans="1:4" ht="12.75" x14ac:dyDescent="0.2">
      <c r="A57" s="43" t="s">
        <v>26</v>
      </c>
      <c r="B57" s="45"/>
      <c r="C57" s="44">
        <v>4000</v>
      </c>
      <c r="D57" s="49" t="s">
        <v>111</v>
      </c>
    </row>
    <row r="58" spans="1:4" ht="12.75" x14ac:dyDescent="0.2">
      <c r="A58" s="43" t="s">
        <v>28</v>
      </c>
      <c r="B58" s="50"/>
      <c r="C58" s="44">
        <v>4000</v>
      </c>
      <c r="D58" s="49" t="s">
        <v>111</v>
      </c>
    </row>
    <row r="59" spans="1:4" ht="12.75" x14ac:dyDescent="0.2">
      <c r="A59" s="43" t="s">
        <v>41</v>
      </c>
      <c r="B59" s="44">
        <v>28550</v>
      </c>
      <c r="C59" s="44">
        <v>27914.95</v>
      </c>
      <c r="D59" s="45">
        <v>97.78</v>
      </c>
    </row>
    <row r="60" spans="1:4" ht="12.75" x14ac:dyDescent="0.2">
      <c r="A60" s="43" t="s">
        <v>42</v>
      </c>
      <c r="B60" s="45"/>
      <c r="C60" s="44">
        <v>27914.95</v>
      </c>
      <c r="D60" s="49" t="s">
        <v>111</v>
      </c>
    </row>
    <row r="61" spans="1:4" ht="12.75" x14ac:dyDescent="0.2">
      <c r="A61" s="43" t="s">
        <v>120</v>
      </c>
      <c r="B61" s="50"/>
      <c r="C61" s="44">
        <v>26531.95</v>
      </c>
      <c r="D61" s="49" t="s">
        <v>111</v>
      </c>
    </row>
    <row r="62" spans="1:4" ht="12.75" x14ac:dyDescent="0.2">
      <c r="A62" s="43" t="s">
        <v>43</v>
      </c>
      <c r="B62" s="50"/>
      <c r="C62" s="44">
        <v>1383</v>
      </c>
      <c r="D62" s="49" t="s">
        <v>111</v>
      </c>
    </row>
    <row r="63" spans="1:4" ht="12.75" x14ac:dyDescent="0.2">
      <c r="A63" s="43" t="s">
        <v>121</v>
      </c>
      <c r="B63" s="50"/>
      <c r="C63" s="45">
        <v>900.28</v>
      </c>
      <c r="D63" s="49" t="s">
        <v>111</v>
      </c>
    </row>
    <row r="64" spans="1:4" ht="12.75" x14ac:dyDescent="0.2">
      <c r="A64" s="43" t="s">
        <v>14</v>
      </c>
      <c r="B64" s="45"/>
      <c r="C64" s="45">
        <v>900.28</v>
      </c>
      <c r="D64" s="49" t="s">
        <v>111</v>
      </c>
    </row>
    <row r="65" spans="1:4" ht="12.75" x14ac:dyDescent="0.2">
      <c r="A65" s="43" t="s">
        <v>15</v>
      </c>
      <c r="B65" s="45"/>
      <c r="C65" s="45">
        <v>300</v>
      </c>
      <c r="D65" s="49" t="s">
        <v>111</v>
      </c>
    </row>
    <row r="66" spans="1:4" ht="12.75" x14ac:dyDescent="0.2">
      <c r="A66" s="43" t="s">
        <v>16</v>
      </c>
      <c r="B66" s="50"/>
      <c r="C66" s="45">
        <v>300</v>
      </c>
      <c r="D66" s="49" t="s">
        <v>111</v>
      </c>
    </row>
    <row r="67" spans="1:4" ht="12.75" x14ac:dyDescent="0.2">
      <c r="A67" s="43" t="s">
        <v>19</v>
      </c>
      <c r="B67" s="45"/>
      <c r="C67" s="45">
        <v>563.98</v>
      </c>
      <c r="D67" s="49" t="s">
        <v>111</v>
      </c>
    </row>
    <row r="68" spans="1:4" ht="12.75" x14ac:dyDescent="0.2">
      <c r="A68" s="43" t="s">
        <v>20</v>
      </c>
      <c r="B68" s="50"/>
      <c r="C68" s="45">
        <v>563.98</v>
      </c>
      <c r="D68" s="49" t="s">
        <v>111</v>
      </c>
    </row>
    <row r="69" spans="1:4" ht="12.75" x14ac:dyDescent="0.2">
      <c r="A69" s="43" t="s">
        <v>26</v>
      </c>
      <c r="B69" s="45"/>
      <c r="C69" s="45">
        <v>36.299999999999997</v>
      </c>
      <c r="D69" s="49" t="s">
        <v>111</v>
      </c>
    </row>
    <row r="70" spans="1:4" ht="12.75" x14ac:dyDescent="0.2">
      <c r="A70" s="43" t="s">
        <v>33</v>
      </c>
      <c r="B70" s="50"/>
      <c r="C70" s="45">
        <v>36.299999999999997</v>
      </c>
      <c r="D70" s="49" t="s">
        <v>111</v>
      </c>
    </row>
    <row r="71" spans="1:4" ht="12.75" x14ac:dyDescent="0.2">
      <c r="A71" s="43" t="s">
        <v>122</v>
      </c>
      <c r="B71" s="45">
        <v>242</v>
      </c>
      <c r="C71" s="45">
        <v>241.46</v>
      </c>
      <c r="D71" s="45">
        <v>99.78</v>
      </c>
    </row>
    <row r="72" spans="1:4" ht="12.75" x14ac:dyDescent="0.2">
      <c r="A72" s="43" t="s">
        <v>14</v>
      </c>
      <c r="B72" s="45">
        <v>242</v>
      </c>
      <c r="C72" s="45">
        <v>241.46</v>
      </c>
      <c r="D72" s="45">
        <v>99.78</v>
      </c>
    </row>
    <row r="73" spans="1:4" ht="12.75" x14ac:dyDescent="0.2">
      <c r="A73" s="43" t="s">
        <v>19</v>
      </c>
      <c r="B73" s="45"/>
      <c r="C73" s="45">
        <v>241.46</v>
      </c>
      <c r="D73" s="49" t="s">
        <v>111</v>
      </c>
    </row>
    <row r="74" spans="1:4" ht="12.75" x14ac:dyDescent="0.2">
      <c r="A74" s="43" t="s">
        <v>21</v>
      </c>
      <c r="B74" s="50"/>
      <c r="C74" s="45">
        <v>241.46</v>
      </c>
      <c r="D74" s="49" t="s">
        <v>111</v>
      </c>
    </row>
    <row r="75" spans="1:4" ht="12.75" x14ac:dyDescent="0.2">
      <c r="A75" s="43" t="s">
        <v>123</v>
      </c>
      <c r="B75" s="44">
        <v>58577</v>
      </c>
      <c r="C75" s="44">
        <v>66379.03</v>
      </c>
      <c r="D75" s="45">
        <v>113.32</v>
      </c>
    </row>
    <row r="76" spans="1:4" ht="12.75" x14ac:dyDescent="0.2">
      <c r="A76" s="43" t="s">
        <v>9</v>
      </c>
      <c r="B76" s="45">
        <v>175</v>
      </c>
      <c r="C76" s="45">
        <v>172.01</v>
      </c>
      <c r="D76" s="45">
        <v>98.29</v>
      </c>
    </row>
    <row r="77" spans="1:4" ht="12.75" x14ac:dyDescent="0.2">
      <c r="A77" s="43" t="s">
        <v>116</v>
      </c>
      <c r="B77" s="45"/>
      <c r="C77" s="45">
        <v>147.65</v>
      </c>
      <c r="D77" s="49" t="s">
        <v>111</v>
      </c>
    </row>
    <row r="78" spans="1:4" ht="12.75" x14ac:dyDescent="0.2">
      <c r="A78" s="43" t="s">
        <v>10</v>
      </c>
      <c r="B78" s="50"/>
      <c r="C78" s="45">
        <v>147.65</v>
      </c>
      <c r="D78" s="49" t="s">
        <v>111</v>
      </c>
    </row>
    <row r="79" spans="1:4" ht="12.75" x14ac:dyDescent="0.2">
      <c r="A79" s="43" t="s">
        <v>13</v>
      </c>
      <c r="B79" s="45"/>
      <c r="C79" s="45">
        <v>24.36</v>
      </c>
      <c r="D79" s="49" t="s">
        <v>111</v>
      </c>
    </row>
    <row r="80" spans="1:4" ht="12.75" x14ac:dyDescent="0.2">
      <c r="A80" s="43" t="s">
        <v>117</v>
      </c>
      <c r="B80" s="50"/>
      <c r="C80" s="45">
        <v>24.36</v>
      </c>
      <c r="D80" s="49" t="s">
        <v>111</v>
      </c>
    </row>
    <row r="81" spans="1:4" ht="12.75" x14ac:dyDescent="0.2">
      <c r="A81" s="43" t="s">
        <v>14</v>
      </c>
      <c r="B81" s="44">
        <v>53945</v>
      </c>
      <c r="C81" s="44">
        <v>61009.3</v>
      </c>
      <c r="D81" s="45">
        <v>113.1</v>
      </c>
    </row>
    <row r="82" spans="1:4" ht="12.75" x14ac:dyDescent="0.2">
      <c r="A82" s="43" t="s">
        <v>19</v>
      </c>
      <c r="B82" s="45"/>
      <c r="C82" s="44">
        <v>54747.62</v>
      </c>
      <c r="D82" s="49" t="s">
        <v>111</v>
      </c>
    </row>
    <row r="83" spans="1:4" ht="12.75" x14ac:dyDescent="0.2">
      <c r="A83" s="43" t="s">
        <v>20</v>
      </c>
      <c r="B83" s="50"/>
      <c r="C83" s="44">
        <v>11612.64</v>
      </c>
      <c r="D83" s="49" t="s">
        <v>111</v>
      </c>
    </row>
    <row r="84" spans="1:4" ht="12.75" x14ac:dyDescent="0.2">
      <c r="A84" s="43" t="s">
        <v>21</v>
      </c>
      <c r="B84" s="50"/>
      <c r="C84" s="44">
        <v>43134.98</v>
      </c>
      <c r="D84" s="49" t="s">
        <v>111</v>
      </c>
    </row>
    <row r="85" spans="1:4" ht="12.75" x14ac:dyDescent="0.2">
      <c r="A85" s="43" t="s">
        <v>26</v>
      </c>
      <c r="B85" s="45"/>
      <c r="C85" s="45">
        <v>926.2</v>
      </c>
      <c r="D85" s="49" t="s">
        <v>111</v>
      </c>
    </row>
    <row r="86" spans="1:4" ht="12.75" x14ac:dyDescent="0.2">
      <c r="A86" s="43" t="s">
        <v>33</v>
      </c>
      <c r="B86" s="50"/>
      <c r="C86" s="45">
        <v>926.2</v>
      </c>
      <c r="D86" s="49" t="s">
        <v>111</v>
      </c>
    </row>
    <row r="87" spans="1:4" ht="12.75" x14ac:dyDescent="0.2">
      <c r="A87" s="43" t="s">
        <v>34</v>
      </c>
      <c r="B87" s="45"/>
      <c r="C87" s="44">
        <v>5335.48</v>
      </c>
      <c r="D87" s="49" t="s">
        <v>111</v>
      </c>
    </row>
    <row r="88" spans="1:4" ht="12.75" x14ac:dyDescent="0.2">
      <c r="A88" s="43" t="s">
        <v>71</v>
      </c>
      <c r="B88" s="50"/>
      <c r="C88" s="44">
        <v>1329.47</v>
      </c>
      <c r="D88" s="49" t="s">
        <v>111</v>
      </c>
    </row>
    <row r="89" spans="1:4" ht="12.75" x14ac:dyDescent="0.2">
      <c r="A89" s="43" t="s">
        <v>36</v>
      </c>
      <c r="B89" s="50"/>
      <c r="C89" s="45">
        <v>210</v>
      </c>
      <c r="D89" s="49" t="s">
        <v>111</v>
      </c>
    </row>
    <row r="90" spans="1:4" ht="12.75" x14ac:dyDescent="0.2">
      <c r="A90" s="43" t="s">
        <v>37</v>
      </c>
      <c r="B90" s="50"/>
      <c r="C90" s="44">
        <v>3796.01</v>
      </c>
      <c r="D90" s="49" t="s">
        <v>111</v>
      </c>
    </row>
    <row r="91" spans="1:4" ht="12.75" x14ac:dyDescent="0.2">
      <c r="A91" s="43" t="s">
        <v>41</v>
      </c>
      <c r="B91" s="44">
        <v>3517</v>
      </c>
      <c r="C91" s="44">
        <v>3517.72</v>
      </c>
      <c r="D91" s="45">
        <v>100.02</v>
      </c>
    </row>
    <row r="92" spans="1:4" ht="12.75" x14ac:dyDescent="0.2">
      <c r="A92" s="43" t="s">
        <v>42</v>
      </c>
      <c r="B92" s="45"/>
      <c r="C92" s="44">
        <v>3517.72</v>
      </c>
      <c r="D92" s="49" t="s">
        <v>111</v>
      </c>
    </row>
    <row r="93" spans="1:4" ht="12.75" x14ac:dyDescent="0.2">
      <c r="A93" s="43" t="s">
        <v>43</v>
      </c>
      <c r="B93" s="50"/>
      <c r="C93" s="44">
        <v>3517.72</v>
      </c>
      <c r="D93" s="49" t="s">
        <v>111</v>
      </c>
    </row>
    <row r="94" spans="1:4" ht="12.75" x14ac:dyDescent="0.2">
      <c r="A94" s="43" t="s">
        <v>49</v>
      </c>
      <c r="B94" s="45">
        <v>940</v>
      </c>
      <c r="C94" s="45">
        <v>940</v>
      </c>
      <c r="D94" s="45">
        <v>100</v>
      </c>
    </row>
    <row r="95" spans="1:4" ht="12.75" x14ac:dyDescent="0.2">
      <c r="A95" s="43" t="s">
        <v>50</v>
      </c>
      <c r="B95" s="45"/>
      <c r="C95" s="45">
        <v>940</v>
      </c>
      <c r="D95" s="49" t="s">
        <v>111</v>
      </c>
    </row>
    <row r="96" spans="1:4" ht="12.75" x14ac:dyDescent="0.2">
      <c r="A96" s="43" t="s">
        <v>74</v>
      </c>
      <c r="B96" s="50"/>
      <c r="C96" s="45">
        <v>940</v>
      </c>
      <c r="D96" s="49" t="s">
        <v>111</v>
      </c>
    </row>
    <row r="97" spans="1:4" ht="12.75" x14ac:dyDescent="0.2">
      <c r="A97" s="43" t="s">
        <v>44</v>
      </c>
      <c r="B97" s="45"/>
      <c r="C97" s="45">
        <v>740</v>
      </c>
      <c r="D97" s="49" t="s">
        <v>111</v>
      </c>
    </row>
    <row r="98" spans="1:4" ht="12.75" x14ac:dyDescent="0.2">
      <c r="A98" s="43" t="s">
        <v>47</v>
      </c>
      <c r="B98" s="45"/>
      <c r="C98" s="45">
        <v>740</v>
      </c>
      <c r="D98" s="49" t="s">
        <v>111</v>
      </c>
    </row>
    <row r="99" spans="1:4" ht="12.75" x14ac:dyDescent="0.2">
      <c r="A99" s="43" t="s">
        <v>124</v>
      </c>
      <c r="B99" s="50"/>
      <c r="C99" s="45">
        <v>740</v>
      </c>
      <c r="D99" s="49" t="s">
        <v>111</v>
      </c>
    </row>
    <row r="100" spans="1:4" ht="12.75" x14ac:dyDescent="0.2">
      <c r="A100" s="46" t="s">
        <v>125</v>
      </c>
      <c r="B100" s="47">
        <v>198941</v>
      </c>
      <c r="C100" s="47">
        <v>186537.76</v>
      </c>
      <c r="D100" s="48">
        <v>93.77</v>
      </c>
    </row>
    <row r="101" spans="1:4" ht="12.75" x14ac:dyDescent="0.2">
      <c r="A101" s="43" t="s">
        <v>119</v>
      </c>
      <c r="B101" s="44">
        <v>145000</v>
      </c>
      <c r="C101" s="44">
        <v>134666.39000000001</v>
      </c>
      <c r="D101" s="45">
        <v>92.87</v>
      </c>
    </row>
    <row r="102" spans="1:4" ht="12.75" x14ac:dyDescent="0.2">
      <c r="A102" s="43" t="s">
        <v>9</v>
      </c>
      <c r="B102" s="44">
        <v>142400</v>
      </c>
      <c r="C102" s="44">
        <v>132066.39000000001</v>
      </c>
      <c r="D102" s="45">
        <v>92.74</v>
      </c>
    </row>
    <row r="103" spans="1:4" ht="12.75" x14ac:dyDescent="0.2">
      <c r="A103" s="43" t="s">
        <v>116</v>
      </c>
      <c r="B103" s="45"/>
      <c r="C103" s="44">
        <v>109416.4</v>
      </c>
      <c r="D103" s="49" t="s">
        <v>111</v>
      </c>
    </row>
    <row r="104" spans="1:4" ht="12.75" x14ac:dyDescent="0.2">
      <c r="A104" s="43" t="s">
        <v>10</v>
      </c>
      <c r="B104" s="50"/>
      <c r="C104" s="44">
        <v>109416.4</v>
      </c>
      <c r="D104" s="49" t="s">
        <v>111</v>
      </c>
    </row>
    <row r="105" spans="1:4" ht="12.75" x14ac:dyDescent="0.2">
      <c r="A105" s="43" t="s">
        <v>11</v>
      </c>
      <c r="B105" s="45"/>
      <c r="C105" s="44">
        <v>4600</v>
      </c>
      <c r="D105" s="49" t="s">
        <v>111</v>
      </c>
    </row>
    <row r="106" spans="1:4" ht="12.75" x14ac:dyDescent="0.2">
      <c r="A106" s="43" t="s">
        <v>12</v>
      </c>
      <c r="B106" s="50"/>
      <c r="C106" s="44">
        <v>4600</v>
      </c>
      <c r="D106" s="49" t="s">
        <v>111</v>
      </c>
    </row>
    <row r="107" spans="1:4" ht="12.75" x14ac:dyDescent="0.2">
      <c r="A107" s="43" t="s">
        <v>13</v>
      </c>
      <c r="B107" s="45"/>
      <c r="C107" s="44">
        <v>18049.990000000002</v>
      </c>
      <c r="D107" s="49" t="s">
        <v>111</v>
      </c>
    </row>
    <row r="108" spans="1:4" ht="12.75" x14ac:dyDescent="0.2">
      <c r="A108" s="43" t="s">
        <v>117</v>
      </c>
      <c r="B108" s="50"/>
      <c r="C108" s="44">
        <v>18049.990000000002</v>
      </c>
      <c r="D108" s="49" t="s">
        <v>111</v>
      </c>
    </row>
    <row r="109" spans="1:4" ht="12.75" x14ac:dyDescent="0.2">
      <c r="A109" s="43" t="s">
        <v>14</v>
      </c>
      <c r="B109" s="44">
        <v>2600</v>
      </c>
      <c r="C109" s="44">
        <v>2600</v>
      </c>
      <c r="D109" s="45">
        <v>100</v>
      </c>
    </row>
    <row r="110" spans="1:4" ht="12.75" x14ac:dyDescent="0.2">
      <c r="A110" s="43" t="s">
        <v>15</v>
      </c>
      <c r="B110" s="45"/>
      <c r="C110" s="44">
        <v>2600</v>
      </c>
      <c r="D110" s="49" t="s">
        <v>111</v>
      </c>
    </row>
    <row r="111" spans="1:4" ht="12.75" x14ac:dyDescent="0.2">
      <c r="A111" s="43" t="s">
        <v>16</v>
      </c>
      <c r="B111" s="50"/>
      <c r="C111" s="45">
        <v>120</v>
      </c>
      <c r="D111" s="49" t="s">
        <v>111</v>
      </c>
    </row>
    <row r="112" spans="1:4" ht="12.75" x14ac:dyDescent="0.2">
      <c r="A112" s="43" t="s">
        <v>17</v>
      </c>
      <c r="B112" s="50"/>
      <c r="C112" s="44">
        <v>2480</v>
      </c>
      <c r="D112" s="49" t="s">
        <v>111</v>
      </c>
    </row>
    <row r="113" spans="1:4" ht="12.75" x14ac:dyDescent="0.2">
      <c r="A113" s="43" t="s">
        <v>122</v>
      </c>
      <c r="B113" s="44">
        <v>1601</v>
      </c>
      <c r="C113" s="44">
        <v>1600.82</v>
      </c>
      <c r="D113" s="45">
        <v>99.99</v>
      </c>
    </row>
    <row r="114" spans="1:4" ht="12.75" x14ac:dyDescent="0.2">
      <c r="A114" s="43" t="s">
        <v>14</v>
      </c>
      <c r="B114" s="44">
        <v>1601</v>
      </c>
      <c r="C114" s="44">
        <v>1600.82</v>
      </c>
      <c r="D114" s="45">
        <v>99.99</v>
      </c>
    </row>
    <row r="115" spans="1:4" ht="12.75" x14ac:dyDescent="0.2">
      <c r="A115" s="43" t="s">
        <v>19</v>
      </c>
      <c r="B115" s="45"/>
      <c r="C115" s="44">
        <v>1600.82</v>
      </c>
      <c r="D115" s="49" t="s">
        <v>111</v>
      </c>
    </row>
    <row r="116" spans="1:4" ht="12.75" x14ac:dyDescent="0.2">
      <c r="A116" s="43" t="s">
        <v>21</v>
      </c>
      <c r="B116" s="50"/>
      <c r="C116" s="44">
        <v>1600.82</v>
      </c>
      <c r="D116" s="49" t="s">
        <v>111</v>
      </c>
    </row>
    <row r="117" spans="1:4" ht="12.75" x14ac:dyDescent="0.2">
      <c r="A117" s="43" t="s">
        <v>123</v>
      </c>
      <c r="B117" s="44">
        <v>52340</v>
      </c>
      <c r="C117" s="44">
        <v>50270.55</v>
      </c>
      <c r="D117" s="45">
        <v>96.05</v>
      </c>
    </row>
    <row r="118" spans="1:4" ht="12.75" x14ac:dyDescent="0.2">
      <c r="A118" s="43" t="s">
        <v>14</v>
      </c>
      <c r="B118" s="44">
        <v>51650</v>
      </c>
      <c r="C118" s="44">
        <v>49570.5</v>
      </c>
      <c r="D118" s="45">
        <v>95.97</v>
      </c>
    </row>
    <row r="119" spans="1:4" ht="12.75" x14ac:dyDescent="0.2">
      <c r="A119" s="43" t="s">
        <v>19</v>
      </c>
      <c r="B119" s="45"/>
      <c r="C119" s="44">
        <v>39273.68</v>
      </c>
      <c r="D119" s="49" t="s">
        <v>111</v>
      </c>
    </row>
    <row r="120" spans="1:4" ht="12.75" x14ac:dyDescent="0.2">
      <c r="A120" s="43" t="s">
        <v>20</v>
      </c>
      <c r="B120" s="50"/>
      <c r="C120" s="44">
        <v>6248.45</v>
      </c>
      <c r="D120" s="49" t="s">
        <v>111</v>
      </c>
    </row>
    <row r="121" spans="1:4" ht="12.75" x14ac:dyDescent="0.2">
      <c r="A121" s="43" t="s">
        <v>21</v>
      </c>
      <c r="B121" s="50"/>
      <c r="C121" s="44">
        <v>27388.93</v>
      </c>
      <c r="D121" s="49" t="s">
        <v>111</v>
      </c>
    </row>
    <row r="122" spans="1:4" ht="12.75" x14ac:dyDescent="0.2">
      <c r="A122" s="43" t="s">
        <v>22</v>
      </c>
      <c r="B122" s="50"/>
      <c r="C122" s="45">
        <v>800.66</v>
      </c>
      <c r="D122" s="49" t="s">
        <v>111</v>
      </c>
    </row>
    <row r="123" spans="1:4" ht="12.75" x14ac:dyDescent="0.2">
      <c r="A123" s="43" t="s">
        <v>23</v>
      </c>
      <c r="B123" s="50"/>
      <c r="C123" s="45">
        <v>982.94</v>
      </c>
      <c r="D123" s="49" t="s">
        <v>111</v>
      </c>
    </row>
    <row r="124" spans="1:4" ht="12.75" x14ac:dyDescent="0.2">
      <c r="A124" s="43" t="s">
        <v>24</v>
      </c>
      <c r="B124" s="50"/>
      <c r="C124" s="44">
        <v>2734.25</v>
      </c>
      <c r="D124" s="49" t="s">
        <v>111</v>
      </c>
    </row>
    <row r="125" spans="1:4" ht="12.75" x14ac:dyDescent="0.2">
      <c r="A125" s="43" t="s">
        <v>25</v>
      </c>
      <c r="B125" s="50"/>
      <c r="C125" s="44">
        <v>1118.45</v>
      </c>
      <c r="D125" s="49" t="s">
        <v>111</v>
      </c>
    </row>
    <row r="126" spans="1:4" ht="12.75" x14ac:dyDescent="0.2">
      <c r="A126" s="43" t="s">
        <v>26</v>
      </c>
      <c r="B126" s="45"/>
      <c r="C126" s="44">
        <v>9602.1200000000008</v>
      </c>
      <c r="D126" s="49" t="s">
        <v>111</v>
      </c>
    </row>
    <row r="127" spans="1:4" ht="12.75" x14ac:dyDescent="0.2">
      <c r="A127" s="43" t="s">
        <v>28</v>
      </c>
      <c r="B127" s="50"/>
      <c r="C127" s="44">
        <v>6721.48</v>
      </c>
      <c r="D127" s="49" t="s">
        <v>111</v>
      </c>
    </row>
    <row r="128" spans="1:4" ht="12.75" x14ac:dyDescent="0.2">
      <c r="A128" s="43" t="s">
        <v>29</v>
      </c>
      <c r="B128" s="50"/>
      <c r="C128" s="44">
        <v>1781.19</v>
      </c>
      <c r="D128" s="49" t="s">
        <v>111</v>
      </c>
    </row>
    <row r="129" spans="1:4" ht="12.75" x14ac:dyDescent="0.2">
      <c r="A129" s="43" t="s">
        <v>30</v>
      </c>
      <c r="B129" s="50"/>
      <c r="C129" s="45">
        <v>646.63</v>
      </c>
      <c r="D129" s="49" t="s">
        <v>111</v>
      </c>
    </row>
    <row r="130" spans="1:4" ht="12.75" x14ac:dyDescent="0.2">
      <c r="A130" s="43" t="s">
        <v>33</v>
      </c>
      <c r="B130" s="50"/>
      <c r="C130" s="45">
        <v>452.82</v>
      </c>
      <c r="D130" s="49" t="s">
        <v>111</v>
      </c>
    </row>
    <row r="131" spans="1:4" ht="12.75" x14ac:dyDescent="0.2">
      <c r="A131" s="43" t="s">
        <v>34</v>
      </c>
      <c r="B131" s="45"/>
      <c r="C131" s="45">
        <v>694.7</v>
      </c>
      <c r="D131" s="49" t="s">
        <v>111</v>
      </c>
    </row>
    <row r="132" spans="1:4" ht="12.75" x14ac:dyDescent="0.2">
      <c r="A132" s="43" t="s">
        <v>71</v>
      </c>
      <c r="B132" s="50"/>
      <c r="C132" s="45">
        <v>357.2</v>
      </c>
      <c r="D132" s="49" t="s">
        <v>111</v>
      </c>
    </row>
    <row r="133" spans="1:4" ht="12.75" x14ac:dyDescent="0.2">
      <c r="A133" s="43" t="s">
        <v>37</v>
      </c>
      <c r="B133" s="50"/>
      <c r="C133" s="45">
        <v>337.5</v>
      </c>
      <c r="D133" s="49" t="s">
        <v>111</v>
      </c>
    </row>
    <row r="134" spans="1:4" ht="12.75" x14ac:dyDescent="0.2">
      <c r="A134" s="43" t="s">
        <v>44</v>
      </c>
      <c r="B134" s="45">
        <v>690</v>
      </c>
      <c r="C134" s="45">
        <v>700.05</v>
      </c>
      <c r="D134" s="45">
        <v>101.46</v>
      </c>
    </row>
    <row r="135" spans="1:4" ht="12.75" x14ac:dyDescent="0.2">
      <c r="A135" s="43" t="s">
        <v>45</v>
      </c>
      <c r="B135" s="45"/>
      <c r="C135" s="45">
        <v>700.05</v>
      </c>
      <c r="D135" s="49" t="s">
        <v>111</v>
      </c>
    </row>
    <row r="136" spans="1:4" ht="12.75" x14ac:dyDescent="0.2">
      <c r="A136" s="43" t="s">
        <v>46</v>
      </c>
      <c r="B136" s="50"/>
      <c r="C136" s="45">
        <v>12.55</v>
      </c>
      <c r="D136" s="49" t="s">
        <v>111</v>
      </c>
    </row>
    <row r="137" spans="1:4" ht="12.75" x14ac:dyDescent="0.2">
      <c r="A137" s="43" t="s">
        <v>126</v>
      </c>
      <c r="B137" s="50"/>
      <c r="C137" s="45">
        <v>687.5</v>
      </c>
      <c r="D137" s="49" t="s">
        <v>111</v>
      </c>
    </row>
    <row r="138" spans="1:4" ht="12.75" x14ac:dyDescent="0.2">
      <c r="A138" s="46" t="s">
        <v>127</v>
      </c>
      <c r="B138" s="47">
        <v>2455</v>
      </c>
      <c r="C138" s="47">
        <v>2454.94</v>
      </c>
      <c r="D138" s="48">
        <v>100</v>
      </c>
    </row>
    <row r="139" spans="1:4" ht="12.75" x14ac:dyDescent="0.2">
      <c r="A139" s="43" t="s">
        <v>119</v>
      </c>
      <c r="B139" s="44">
        <v>2455</v>
      </c>
      <c r="C139" s="44">
        <v>2454.94</v>
      </c>
      <c r="D139" s="45">
        <v>100</v>
      </c>
    </row>
    <row r="140" spans="1:4" ht="12.75" x14ac:dyDescent="0.2">
      <c r="A140" s="43" t="s">
        <v>14</v>
      </c>
      <c r="B140" s="44">
        <v>2455</v>
      </c>
      <c r="C140" s="44">
        <v>2454.94</v>
      </c>
      <c r="D140" s="45">
        <v>100</v>
      </c>
    </row>
    <row r="141" spans="1:4" ht="12.75" x14ac:dyDescent="0.2">
      <c r="A141" s="43" t="s">
        <v>26</v>
      </c>
      <c r="B141" s="45"/>
      <c r="C141" s="45">
        <v>203.25</v>
      </c>
      <c r="D141" s="49" t="s">
        <v>111</v>
      </c>
    </row>
    <row r="142" spans="1:4" ht="12.75" x14ac:dyDescent="0.2">
      <c r="A142" s="43" t="s">
        <v>27</v>
      </c>
      <c r="B142" s="50"/>
      <c r="C142" s="45">
        <v>11.25</v>
      </c>
      <c r="D142" s="49" t="s">
        <v>111</v>
      </c>
    </row>
    <row r="143" spans="1:4" ht="12.75" x14ac:dyDescent="0.2">
      <c r="A143" s="43" t="s">
        <v>33</v>
      </c>
      <c r="B143" s="50"/>
      <c r="C143" s="45">
        <v>192</v>
      </c>
      <c r="D143" s="49" t="s">
        <v>111</v>
      </c>
    </row>
    <row r="144" spans="1:4" ht="12.75" x14ac:dyDescent="0.2">
      <c r="A144" s="43" t="s">
        <v>34</v>
      </c>
      <c r="B144" s="45"/>
      <c r="C144" s="44">
        <v>2251.69</v>
      </c>
      <c r="D144" s="49" t="s">
        <v>111</v>
      </c>
    </row>
    <row r="145" spans="1:4" ht="12.75" x14ac:dyDescent="0.2">
      <c r="A145" s="43" t="s">
        <v>128</v>
      </c>
      <c r="B145" s="50"/>
      <c r="C145" s="44">
        <v>2112.75</v>
      </c>
      <c r="D145" s="49" t="s">
        <v>111</v>
      </c>
    </row>
    <row r="146" spans="1:4" ht="12.75" x14ac:dyDescent="0.2">
      <c r="A146" s="43" t="s">
        <v>71</v>
      </c>
      <c r="B146" s="50"/>
      <c r="C146" s="45">
        <v>138.94</v>
      </c>
      <c r="D146" s="49" t="s">
        <v>111</v>
      </c>
    </row>
    <row r="147" spans="1:4" ht="25.5" x14ac:dyDescent="0.2">
      <c r="A147" s="46" t="s">
        <v>129</v>
      </c>
      <c r="B147" s="47">
        <v>5700</v>
      </c>
      <c r="C147" s="47">
        <v>5675</v>
      </c>
      <c r="D147" s="48">
        <v>99.56</v>
      </c>
    </row>
    <row r="148" spans="1:4" ht="12.75" x14ac:dyDescent="0.2">
      <c r="A148" s="43" t="s">
        <v>119</v>
      </c>
      <c r="B148" s="44">
        <v>5700</v>
      </c>
      <c r="C148" s="44">
        <v>5675</v>
      </c>
      <c r="D148" s="45">
        <v>99.56</v>
      </c>
    </row>
    <row r="149" spans="1:4" ht="12.75" x14ac:dyDescent="0.2">
      <c r="A149" s="43" t="s">
        <v>14</v>
      </c>
      <c r="B149" s="44">
        <v>5700</v>
      </c>
      <c r="C149" s="44">
        <v>5675</v>
      </c>
      <c r="D149" s="45">
        <v>99.56</v>
      </c>
    </row>
    <row r="150" spans="1:4" ht="12.75" x14ac:dyDescent="0.2">
      <c r="A150" s="43" t="s">
        <v>26</v>
      </c>
      <c r="B150" s="45"/>
      <c r="C150" s="44">
        <v>5675</v>
      </c>
      <c r="D150" s="49" t="s">
        <v>111</v>
      </c>
    </row>
    <row r="151" spans="1:4" ht="12.75" x14ac:dyDescent="0.2">
      <c r="A151" s="43" t="s">
        <v>28</v>
      </c>
      <c r="B151" s="50"/>
      <c r="C151" s="44">
        <v>5675</v>
      </c>
      <c r="D151" s="49" t="s">
        <v>111</v>
      </c>
    </row>
    <row r="152" spans="1:4" ht="12.75" x14ac:dyDescent="0.2">
      <c r="A152" s="46" t="s">
        <v>130</v>
      </c>
      <c r="B152" s="47">
        <v>32000</v>
      </c>
      <c r="C152" s="47">
        <v>25907.47</v>
      </c>
      <c r="D152" s="48">
        <v>80.959999999999994</v>
      </c>
    </row>
    <row r="153" spans="1:4" ht="12.75" x14ac:dyDescent="0.2">
      <c r="A153" s="43" t="s">
        <v>119</v>
      </c>
      <c r="B153" s="44">
        <v>32000</v>
      </c>
      <c r="C153" s="44">
        <v>25907.47</v>
      </c>
      <c r="D153" s="45">
        <v>80.959999999999994</v>
      </c>
    </row>
    <row r="154" spans="1:4" ht="12.75" x14ac:dyDescent="0.2">
      <c r="A154" s="43" t="s">
        <v>9</v>
      </c>
      <c r="B154" s="44">
        <v>30700</v>
      </c>
      <c r="C154" s="44">
        <v>24824.16</v>
      </c>
      <c r="D154" s="45">
        <v>80.86</v>
      </c>
    </row>
    <row r="155" spans="1:4" ht="12.75" x14ac:dyDescent="0.2">
      <c r="A155" s="43" t="s">
        <v>116</v>
      </c>
      <c r="B155" s="45"/>
      <c r="C155" s="44">
        <v>20621.59</v>
      </c>
      <c r="D155" s="49" t="s">
        <v>111</v>
      </c>
    </row>
    <row r="156" spans="1:4" ht="12.75" x14ac:dyDescent="0.2">
      <c r="A156" s="43" t="s">
        <v>10</v>
      </c>
      <c r="B156" s="50"/>
      <c r="C156" s="44">
        <v>20621.59</v>
      </c>
      <c r="D156" s="49" t="s">
        <v>111</v>
      </c>
    </row>
    <row r="157" spans="1:4" ht="12.75" x14ac:dyDescent="0.2">
      <c r="A157" s="43" t="s">
        <v>11</v>
      </c>
      <c r="B157" s="45"/>
      <c r="C157" s="45">
        <v>800</v>
      </c>
      <c r="D157" s="49" t="s">
        <v>111</v>
      </c>
    </row>
    <row r="158" spans="1:4" ht="12.75" x14ac:dyDescent="0.2">
      <c r="A158" s="43" t="s">
        <v>12</v>
      </c>
      <c r="B158" s="50"/>
      <c r="C158" s="45">
        <v>800</v>
      </c>
      <c r="D158" s="49" t="s">
        <v>111</v>
      </c>
    </row>
    <row r="159" spans="1:4" ht="12.75" x14ac:dyDescent="0.2">
      <c r="A159" s="43" t="s">
        <v>13</v>
      </c>
      <c r="B159" s="45"/>
      <c r="C159" s="44">
        <v>3402.57</v>
      </c>
      <c r="D159" s="49" t="s">
        <v>111</v>
      </c>
    </row>
    <row r="160" spans="1:4" ht="12.75" x14ac:dyDescent="0.2">
      <c r="A160" s="43" t="s">
        <v>117</v>
      </c>
      <c r="B160" s="50"/>
      <c r="C160" s="44">
        <v>3402.57</v>
      </c>
      <c r="D160" s="49" t="s">
        <v>111</v>
      </c>
    </row>
    <row r="161" spans="1:4" ht="12.75" x14ac:dyDescent="0.2">
      <c r="A161" s="43" t="s">
        <v>14</v>
      </c>
      <c r="B161" s="44">
        <v>1300</v>
      </c>
      <c r="C161" s="44">
        <v>1083.31</v>
      </c>
      <c r="D161" s="45">
        <v>83.33</v>
      </c>
    </row>
    <row r="162" spans="1:4" ht="12.75" x14ac:dyDescent="0.2">
      <c r="A162" s="43" t="s">
        <v>15</v>
      </c>
      <c r="B162" s="45"/>
      <c r="C162" s="44">
        <v>1083.31</v>
      </c>
      <c r="D162" s="49" t="s">
        <v>111</v>
      </c>
    </row>
    <row r="163" spans="1:4" ht="12.75" x14ac:dyDescent="0.2">
      <c r="A163" s="43" t="s">
        <v>16</v>
      </c>
      <c r="B163" s="50"/>
      <c r="C163" s="45">
        <v>228.31</v>
      </c>
      <c r="D163" s="49" t="s">
        <v>111</v>
      </c>
    </row>
    <row r="164" spans="1:4" ht="12.75" x14ac:dyDescent="0.2">
      <c r="A164" s="43" t="s">
        <v>18</v>
      </c>
      <c r="B164" s="50"/>
      <c r="C164" s="45">
        <v>855</v>
      </c>
      <c r="D164" s="49" t="s">
        <v>111</v>
      </c>
    </row>
    <row r="165" spans="1:4" ht="12.75" x14ac:dyDescent="0.2">
      <c r="A165" s="46" t="s">
        <v>131</v>
      </c>
      <c r="B165" s="47">
        <v>92000</v>
      </c>
      <c r="C165" s="47">
        <v>89763.51</v>
      </c>
      <c r="D165" s="48">
        <v>97.57</v>
      </c>
    </row>
    <row r="166" spans="1:4" ht="12.75" x14ac:dyDescent="0.2">
      <c r="A166" s="43" t="s">
        <v>119</v>
      </c>
      <c r="B166" s="44">
        <v>57967</v>
      </c>
      <c r="C166" s="44">
        <v>55731.03</v>
      </c>
      <c r="D166" s="45">
        <v>96.14</v>
      </c>
    </row>
    <row r="167" spans="1:4" ht="12.75" x14ac:dyDescent="0.2">
      <c r="A167" s="43" t="s">
        <v>9</v>
      </c>
      <c r="B167" s="44">
        <v>55267</v>
      </c>
      <c r="C167" s="44">
        <v>53185.83</v>
      </c>
      <c r="D167" s="45">
        <v>96.23</v>
      </c>
    </row>
    <row r="168" spans="1:4" ht="12.75" x14ac:dyDescent="0.2">
      <c r="A168" s="43" t="s">
        <v>116</v>
      </c>
      <c r="B168" s="45"/>
      <c r="C168" s="44">
        <v>40319.620000000003</v>
      </c>
      <c r="D168" s="49" t="s">
        <v>111</v>
      </c>
    </row>
    <row r="169" spans="1:4" ht="12.75" x14ac:dyDescent="0.2">
      <c r="A169" s="43" t="s">
        <v>10</v>
      </c>
      <c r="B169" s="50"/>
      <c r="C169" s="44">
        <v>40319.620000000003</v>
      </c>
      <c r="D169" s="49" t="s">
        <v>111</v>
      </c>
    </row>
    <row r="170" spans="1:4" ht="12.75" x14ac:dyDescent="0.2">
      <c r="A170" s="43" t="s">
        <v>11</v>
      </c>
      <c r="B170" s="45"/>
      <c r="C170" s="44">
        <v>7400</v>
      </c>
      <c r="D170" s="49" t="s">
        <v>111</v>
      </c>
    </row>
    <row r="171" spans="1:4" ht="12.75" x14ac:dyDescent="0.2">
      <c r="A171" s="43" t="s">
        <v>12</v>
      </c>
      <c r="B171" s="50"/>
      <c r="C171" s="44">
        <v>7400</v>
      </c>
      <c r="D171" s="49" t="s">
        <v>111</v>
      </c>
    </row>
    <row r="172" spans="1:4" ht="12.75" x14ac:dyDescent="0.2">
      <c r="A172" s="43" t="s">
        <v>13</v>
      </c>
      <c r="B172" s="45"/>
      <c r="C172" s="44">
        <v>5466.21</v>
      </c>
      <c r="D172" s="49" t="s">
        <v>111</v>
      </c>
    </row>
    <row r="173" spans="1:4" ht="12.75" x14ac:dyDescent="0.2">
      <c r="A173" s="43" t="s">
        <v>117</v>
      </c>
      <c r="B173" s="50"/>
      <c r="C173" s="44">
        <v>5466.21</v>
      </c>
      <c r="D173" s="49" t="s">
        <v>111</v>
      </c>
    </row>
    <row r="174" spans="1:4" ht="12.75" x14ac:dyDescent="0.2">
      <c r="A174" s="43" t="s">
        <v>14</v>
      </c>
      <c r="B174" s="44">
        <v>2700</v>
      </c>
      <c r="C174" s="44">
        <v>2545.1999999999998</v>
      </c>
      <c r="D174" s="45">
        <v>94.27</v>
      </c>
    </row>
    <row r="175" spans="1:4" ht="12.75" x14ac:dyDescent="0.2">
      <c r="A175" s="43" t="s">
        <v>15</v>
      </c>
      <c r="B175" s="45"/>
      <c r="C175" s="44">
        <v>2545.1999999999998</v>
      </c>
      <c r="D175" s="49" t="s">
        <v>111</v>
      </c>
    </row>
    <row r="176" spans="1:4" ht="12.75" x14ac:dyDescent="0.2">
      <c r="A176" s="43" t="s">
        <v>16</v>
      </c>
      <c r="B176" s="50"/>
      <c r="C176" s="45">
        <v>435</v>
      </c>
      <c r="D176" s="49" t="s">
        <v>111</v>
      </c>
    </row>
    <row r="177" spans="1:4" ht="12.75" x14ac:dyDescent="0.2">
      <c r="A177" s="43" t="s">
        <v>17</v>
      </c>
      <c r="B177" s="50"/>
      <c r="C177" s="44">
        <v>2110.1999999999998</v>
      </c>
      <c r="D177" s="49" t="s">
        <v>111</v>
      </c>
    </row>
    <row r="178" spans="1:4" ht="12.75" x14ac:dyDescent="0.2">
      <c r="A178" s="43" t="s">
        <v>132</v>
      </c>
      <c r="B178" s="44">
        <v>34033</v>
      </c>
      <c r="C178" s="44">
        <v>34032.480000000003</v>
      </c>
      <c r="D178" s="45">
        <v>100</v>
      </c>
    </row>
    <row r="179" spans="1:4" ht="12.75" x14ac:dyDescent="0.2">
      <c r="A179" s="43" t="s">
        <v>9</v>
      </c>
      <c r="B179" s="44">
        <v>34033</v>
      </c>
      <c r="C179" s="44">
        <v>34032.480000000003</v>
      </c>
      <c r="D179" s="45">
        <v>100</v>
      </c>
    </row>
    <row r="180" spans="1:4" ht="12.75" x14ac:dyDescent="0.2">
      <c r="A180" s="43" t="s">
        <v>116</v>
      </c>
      <c r="B180" s="45"/>
      <c r="C180" s="44">
        <v>28445.25</v>
      </c>
      <c r="D180" s="45" t="s">
        <v>111</v>
      </c>
    </row>
    <row r="181" spans="1:4" ht="12.75" x14ac:dyDescent="0.2">
      <c r="A181" s="43" t="s">
        <v>10</v>
      </c>
      <c r="B181" s="50"/>
      <c r="C181" s="44">
        <v>28445.25</v>
      </c>
      <c r="D181" s="45" t="s">
        <v>111</v>
      </c>
    </row>
    <row r="182" spans="1:4" ht="12.75" x14ac:dyDescent="0.2">
      <c r="A182" s="43" t="s">
        <v>11</v>
      </c>
      <c r="B182" s="45"/>
      <c r="C182" s="45">
        <v>0</v>
      </c>
      <c r="D182" s="45" t="s">
        <v>111</v>
      </c>
    </row>
    <row r="183" spans="1:4" ht="12.75" x14ac:dyDescent="0.2">
      <c r="A183" s="43" t="s">
        <v>12</v>
      </c>
      <c r="B183" s="50"/>
      <c r="C183" s="50"/>
      <c r="D183" s="45" t="s">
        <v>111</v>
      </c>
    </row>
    <row r="184" spans="1:4" ht="12.75" x14ac:dyDescent="0.2">
      <c r="A184" s="43" t="s">
        <v>13</v>
      </c>
      <c r="B184" s="45"/>
      <c r="C184" s="44">
        <v>5587.23</v>
      </c>
      <c r="D184" s="45" t="s">
        <v>111</v>
      </c>
    </row>
    <row r="185" spans="1:4" ht="12.75" x14ac:dyDescent="0.2">
      <c r="A185" s="43" t="s">
        <v>117</v>
      </c>
      <c r="B185" s="50"/>
      <c r="C185" s="44">
        <v>5587.23</v>
      </c>
      <c r="D185" s="45" t="s">
        <v>111</v>
      </c>
    </row>
    <row r="186" spans="1:4" ht="12.75" x14ac:dyDescent="0.2">
      <c r="A186" s="43" t="s">
        <v>14</v>
      </c>
      <c r="B186" s="45"/>
      <c r="C186" s="45">
        <v>0</v>
      </c>
      <c r="D186" s="45" t="s">
        <v>111</v>
      </c>
    </row>
    <row r="187" spans="1:4" ht="12.75" x14ac:dyDescent="0.2">
      <c r="A187" s="43" t="s">
        <v>15</v>
      </c>
      <c r="B187" s="45"/>
      <c r="C187" s="45">
        <v>0</v>
      </c>
      <c r="D187" s="45" t="s">
        <v>111</v>
      </c>
    </row>
    <row r="188" spans="1:4" ht="12.75" x14ac:dyDescent="0.2">
      <c r="A188" s="43" t="s">
        <v>16</v>
      </c>
      <c r="B188" s="50"/>
      <c r="C188" s="50"/>
      <c r="D188" s="45" t="s">
        <v>111</v>
      </c>
    </row>
    <row r="189" spans="1:4" ht="12.75" x14ac:dyDescent="0.2">
      <c r="A189" s="43" t="s">
        <v>17</v>
      </c>
      <c r="B189" s="50"/>
      <c r="C189" s="50"/>
      <c r="D189" s="45" t="s">
        <v>111</v>
      </c>
    </row>
    <row r="190" spans="1:4" ht="12.75" x14ac:dyDescent="0.2">
      <c r="A190" s="46" t="s">
        <v>133</v>
      </c>
      <c r="B190" s="47">
        <v>14500</v>
      </c>
      <c r="C190" s="47">
        <v>12750.54</v>
      </c>
      <c r="D190" s="48">
        <v>87.93</v>
      </c>
    </row>
    <row r="191" spans="1:4" ht="12.75" x14ac:dyDescent="0.2">
      <c r="A191" s="43" t="s">
        <v>119</v>
      </c>
      <c r="B191" s="44">
        <v>5500</v>
      </c>
      <c r="C191" s="44">
        <v>3893.44</v>
      </c>
      <c r="D191" s="45">
        <v>70.790000000000006</v>
      </c>
    </row>
    <row r="192" spans="1:4" ht="12.75" x14ac:dyDescent="0.2">
      <c r="A192" s="43" t="s">
        <v>14</v>
      </c>
      <c r="B192" s="44">
        <v>5500</v>
      </c>
      <c r="C192" s="44">
        <v>3893.44</v>
      </c>
      <c r="D192" s="45">
        <v>70.790000000000006</v>
      </c>
    </row>
    <row r="193" spans="1:4" ht="12.75" x14ac:dyDescent="0.2">
      <c r="A193" s="43" t="s">
        <v>26</v>
      </c>
      <c r="B193" s="45"/>
      <c r="C193" s="44">
        <v>3893.44</v>
      </c>
      <c r="D193" s="49" t="s">
        <v>111</v>
      </c>
    </row>
    <row r="194" spans="1:4" ht="12.75" x14ac:dyDescent="0.2">
      <c r="A194" s="43" t="s">
        <v>31</v>
      </c>
      <c r="B194" s="50"/>
      <c r="C194" s="44">
        <v>3893.44</v>
      </c>
      <c r="D194" s="49" t="s">
        <v>111</v>
      </c>
    </row>
    <row r="195" spans="1:4" ht="12.75" x14ac:dyDescent="0.2">
      <c r="A195" s="43" t="s">
        <v>123</v>
      </c>
      <c r="B195" s="44">
        <v>9000</v>
      </c>
      <c r="C195" s="44">
        <v>8857.1</v>
      </c>
      <c r="D195" s="45">
        <v>98.41</v>
      </c>
    </row>
    <row r="196" spans="1:4" ht="12.75" x14ac:dyDescent="0.2">
      <c r="A196" s="43" t="s">
        <v>14</v>
      </c>
      <c r="B196" s="44">
        <v>9000</v>
      </c>
      <c r="C196" s="44">
        <v>8744.6</v>
      </c>
      <c r="D196" s="45">
        <v>97.16</v>
      </c>
    </row>
    <row r="197" spans="1:4" ht="12.75" x14ac:dyDescent="0.2">
      <c r="A197" s="43" t="s">
        <v>19</v>
      </c>
      <c r="B197" s="45"/>
      <c r="C197" s="45">
        <v>847.49</v>
      </c>
      <c r="D197" s="49" t="s">
        <v>111</v>
      </c>
    </row>
    <row r="198" spans="1:4" ht="12.75" x14ac:dyDescent="0.2">
      <c r="A198" s="43" t="s">
        <v>24</v>
      </c>
      <c r="B198" s="50"/>
      <c r="C198" s="45">
        <v>847.49</v>
      </c>
      <c r="D198" s="49" t="s">
        <v>111</v>
      </c>
    </row>
    <row r="199" spans="1:4" ht="12.75" x14ac:dyDescent="0.2">
      <c r="A199" s="43" t="s">
        <v>26</v>
      </c>
      <c r="B199" s="45"/>
      <c r="C199" s="44">
        <v>7897.11</v>
      </c>
      <c r="D199" s="49" t="s">
        <v>111</v>
      </c>
    </row>
    <row r="200" spans="1:4" ht="12.75" x14ac:dyDescent="0.2">
      <c r="A200" s="43" t="s">
        <v>31</v>
      </c>
      <c r="B200" s="50"/>
      <c r="C200" s="44">
        <v>7897.11</v>
      </c>
      <c r="D200" s="49" t="s">
        <v>111</v>
      </c>
    </row>
    <row r="201" spans="1:4" ht="12.75" x14ac:dyDescent="0.2">
      <c r="A201" s="43" t="s">
        <v>41</v>
      </c>
      <c r="B201" s="45"/>
      <c r="C201" s="45">
        <v>112.5</v>
      </c>
      <c r="D201" s="49" t="s">
        <v>111</v>
      </c>
    </row>
    <row r="202" spans="1:4" ht="12.75" x14ac:dyDescent="0.2">
      <c r="A202" s="43" t="s">
        <v>42</v>
      </c>
      <c r="B202" s="45"/>
      <c r="C202" s="45">
        <v>112.5</v>
      </c>
      <c r="D202" s="49" t="s">
        <v>111</v>
      </c>
    </row>
    <row r="203" spans="1:4" ht="12.75" x14ac:dyDescent="0.2">
      <c r="A203" s="43" t="s">
        <v>43</v>
      </c>
      <c r="B203" s="50"/>
      <c r="C203" s="45">
        <v>112.5</v>
      </c>
      <c r="D203" s="49" t="s">
        <v>111</v>
      </c>
    </row>
    <row r="204" spans="1:4" ht="12.75" x14ac:dyDescent="0.2">
      <c r="A204" s="46" t="s">
        <v>134</v>
      </c>
      <c r="B204" s="47">
        <v>30000</v>
      </c>
      <c r="C204" s="47">
        <v>22678.35</v>
      </c>
      <c r="D204" s="48">
        <v>75.59</v>
      </c>
    </row>
    <row r="205" spans="1:4" ht="12.75" x14ac:dyDescent="0.2">
      <c r="A205" s="43" t="s">
        <v>123</v>
      </c>
      <c r="B205" s="44">
        <v>30000</v>
      </c>
      <c r="C205" s="44">
        <v>22678.35</v>
      </c>
      <c r="D205" s="45">
        <v>75.59</v>
      </c>
    </row>
    <row r="206" spans="1:4" ht="12.75" x14ac:dyDescent="0.2">
      <c r="A206" s="43" t="s">
        <v>44</v>
      </c>
      <c r="B206" s="44">
        <v>30000</v>
      </c>
      <c r="C206" s="44">
        <v>22678.35</v>
      </c>
      <c r="D206" s="45">
        <v>75.59</v>
      </c>
    </row>
    <row r="207" spans="1:4" ht="12.75" x14ac:dyDescent="0.2">
      <c r="A207" s="43" t="s">
        <v>47</v>
      </c>
      <c r="B207" s="45"/>
      <c r="C207" s="44">
        <v>22678.35</v>
      </c>
      <c r="D207" s="49" t="s">
        <v>111</v>
      </c>
    </row>
    <row r="208" spans="1:4" ht="12.75" x14ac:dyDescent="0.2">
      <c r="A208" s="43" t="s">
        <v>124</v>
      </c>
      <c r="B208" s="50"/>
      <c r="C208" s="44">
        <v>22678.35</v>
      </c>
      <c r="D208" s="49" t="s">
        <v>111</v>
      </c>
    </row>
    <row r="209" spans="1:4" ht="12.75" x14ac:dyDescent="0.2">
      <c r="A209" s="46" t="s">
        <v>135</v>
      </c>
      <c r="B209" s="47">
        <v>3400</v>
      </c>
      <c r="C209" s="47">
        <v>2778.59</v>
      </c>
      <c r="D209" s="48">
        <v>81.72</v>
      </c>
    </row>
    <row r="210" spans="1:4" ht="12.75" x14ac:dyDescent="0.2">
      <c r="A210" s="43" t="s">
        <v>136</v>
      </c>
      <c r="B210" s="45">
        <v>400</v>
      </c>
      <c r="C210" s="45">
        <v>132.35</v>
      </c>
      <c r="D210" s="45">
        <v>33.090000000000003</v>
      </c>
    </row>
    <row r="211" spans="1:4" ht="12.75" x14ac:dyDescent="0.2">
      <c r="A211" s="43" t="s">
        <v>14</v>
      </c>
      <c r="B211" s="45">
        <v>400</v>
      </c>
      <c r="C211" s="45">
        <v>132.35</v>
      </c>
      <c r="D211" s="45">
        <v>33.090000000000003</v>
      </c>
    </row>
    <row r="212" spans="1:4" ht="12.75" x14ac:dyDescent="0.2">
      <c r="A212" s="43" t="s">
        <v>19</v>
      </c>
      <c r="B212" s="45"/>
      <c r="C212" s="45">
        <v>132.35</v>
      </c>
      <c r="D212" s="49" t="s">
        <v>111</v>
      </c>
    </row>
    <row r="213" spans="1:4" ht="12.75" x14ac:dyDescent="0.2">
      <c r="A213" s="43" t="s">
        <v>21</v>
      </c>
      <c r="B213" s="50"/>
      <c r="C213" s="45">
        <v>132.35</v>
      </c>
      <c r="D213" s="49" t="s">
        <v>111</v>
      </c>
    </row>
    <row r="214" spans="1:4" ht="12.75" x14ac:dyDescent="0.2">
      <c r="A214" s="43" t="s">
        <v>132</v>
      </c>
      <c r="B214" s="44">
        <v>3000</v>
      </c>
      <c r="C214" s="44">
        <v>2646.24</v>
      </c>
      <c r="D214" s="45">
        <v>88.21</v>
      </c>
    </row>
    <row r="215" spans="1:4" ht="12.75" x14ac:dyDescent="0.2">
      <c r="A215" s="43" t="s">
        <v>14</v>
      </c>
      <c r="B215" s="44">
        <v>3000</v>
      </c>
      <c r="C215" s="44">
        <v>2646.24</v>
      </c>
      <c r="D215" s="45">
        <v>88.21</v>
      </c>
    </row>
    <row r="216" spans="1:4" ht="12.75" x14ac:dyDescent="0.2">
      <c r="A216" s="43" t="s">
        <v>19</v>
      </c>
      <c r="B216" s="45"/>
      <c r="C216" s="44">
        <v>2646.24</v>
      </c>
      <c r="D216" s="49" t="s">
        <v>111</v>
      </c>
    </row>
    <row r="217" spans="1:4" ht="12.75" x14ac:dyDescent="0.2">
      <c r="A217" s="43" t="s">
        <v>21</v>
      </c>
      <c r="B217" s="50"/>
      <c r="C217" s="44">
        <v>2646.24</v>
      </c>
      <c r="D217" s="49" t="s">
        <v>111</v>
      </c>
    </row>
    <row r="218" spans="1:4" ht="12.75" x14ac:dyDescent="0.2">
      <c r="A218" s="46" t="s">
        <v>137</v>
      </c>
      <c r="B218" s="47">
        <v>88000</v>
      </c>
      <c r="C218" s="47">
        <v>82768.899999999994</v>
      </c>
      <c r="D218" s="48">
        <v>94.06</v>
      </c>
    </row>
    <row r="219" spans="1:4" ht="12.75" x14ac:dyDescent="0.2">
      <c r="A219" s="43" t="s">
        <v>123</v>
      </c>
      <c r="B219" s="44">
        <v>88000</v>
      </c>
      <c r="C219" s="44">
        <v>82768.899999999994</v>
      </c>
      <c r="D219" s="45">
        <v>94.06</v>
      </c>
    </row>
    <row r="220" spans="1:4" ht="12.75" x14ac:dyDescent="0.2">
      <c r="A220" s="43" t="s">
        <v>14</v>
      </c>
      <c r="B220" s="44">
        <v>88000</v>
      </c>
      <c r="C220" s="44">
        <v>82768.899999999994</v>
      </c>
      <c r="D220" s="45">
        <v>94.06</v>
      </c>
    </row>
    <row r="221" spans="1:4" ht="12.75" x14ac:dyDescent="0.2">
      <c r="A221" s="43" t="s">
        <v>19</v>
      </c>
      <c r="B221" s="45"/>
      <c r="C221" s="44">
        <v>82768.899999999994</v>
      </c>
      <c r="D221" s="49" t="s">
        <v>111</v>
      </c>
    </row>
    <row r="222" spans="1:4" ht="12.75" x14ac:dyDescent="0.2">
      <c r="A222" s="43" t="s">
        <v>21</v>
      </c>
      <c r="B222" s="50"/>
      <c r="C222" s="44">
        <v>82768.899999999994</v>
      </c>
      <c r="D222" s="49" t="s">
        <v>111</v>
      </c>
    </row>
    <row r="223" spans="1:4" ht="12.75" x14ac:dyDescent="0.2">
      <c r="A223" s="46" t="s">
        <v>138</v>
      </c>
      <c r="B223" s="47">
        <v>26545</v>
      </c>
      <c r="C223" s="47">
        <v>26545</v>
      </c>
      <c r="D223" s="48">
        <v>100</v>
      </c>
    </row>
    <row r="224" spans="1:4" ht="12.75" x14ac:dyDescent="0.2">
      <c r="A224" s="43" t="s">
        <v>110</v>
      </c>
      <c r="B224" s="44">
        <v>26545</v>
      </c>
      <c r="C224" s="44">
        <v>26545</v>
      </c>
      <c r="D224" s="45">
        <v>100</v>
      </c>
    </row>
    <row r="225" spans="1:4" ht="12.75" x14ac:dyDescent="0.2">
      <c r="A225" s="43" t="s">
        <v>44</v>
      </c>
      <c r="B225" s="44">
        <v>26545</v>
      </c>
      <c r="C225" s="44">
        <v>26545</v>
      </c>
      <c r="D225" s="45">
        <v>100</v>
      </c>
    </row>
    <row r="226" spans="1:4" ht="12.75" x14ac:dyDescent="0.2">
      <c r="A226" s="43" t="s">
        <v>45</v>
      </c>
      <c r="B226" s="45"/>
      <c r="C226" s="44">
        <v>24478.77</v>
      </c>
      <c r="D226" s="49" t="s">
        <v>111</v>
      </c>
    </row>
    <row r="227" spans="1:4" ht="12.75" x14ac:dyDescent="0.2">
      <c r="A227" s="43" t="s">
        <v>46</v>
      </c>
      <c r="B227" s="50"/>
      <c r="C227" s="44">
        <v>18998.259999999998</v>
      </c>
      <c r="D227" s="49" t="s">
        <v>111</v>
      </c>
    </row>
    <row r="228" spans="1:4" ht="12.75" x14ac:dyDescent="0.2">
      <c r="A228" s="43" t="s">
        <v>126</v>
      </c>
      <c r="B228" s="50"/>
      <c r="C228" s="44">
        <v>5480.51</v>
      </c>
      <c r="D228" s="49" t="s">
        <v>111</v>
      </c>
    </row>
    <row r="229" spans="1:4" ht="12.75" x14ac:dyDescent="0.2">
      <c r="A229" s="43" t="s">
        <v>47</v>
      </c>
      <c r="B229" s="45"/>
      <c r="C229" s="44">
        <v>2066.23</v>
      </c>
      <c r="D229" s="49" t="s">
        <v>111</v>
      </c>
    </row>
    <row r="230" spans="1:4" ht="12.75" x14ac:dyDescent="0.2">
      <c r="A230" s="43" t="s">
        <v>124</v>
      </c>
      <c r="B230" s="50"/>
      <c r="C230" s="44">
        <v>2066.23</v>
      </c>
      <c r="D230" s="49" t="s">
        <v>111</v>
      </c>
    </row>
  </sheetData>
  <sheetProtection password="E275" sheet="1" objects="1" scenarios="1"/>
  <mergeCells count="1">
    <mergeCell ref="A3:D3"/>
  </mergeCells>
  <phoneticPr fontId="19" type="noConversion"/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Naslovna</vt:lpstr>
      <vt:lpstr>Sažetak</vt:lpstr>
      <vt:lpstr>Prihodi i rashodi po ek.klasif.</vt:lpstr>
      <vt:lpstr>Prihodi i rashodi -izvori fin.</vt:lpstr>
      <vt:lpstr>Rashodi prema funk.klas.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Korisnik</cp:lastModifiedBy>
  <cp:lastPrinted>2024-08-07T08:27:19Z</cp:lastPrinted>
  <dcterms:created xsi:type="dcterms:W3CDTF">2022-02-23T11:39:51Z</dcterms:created>
  <dcterms:modified xsi:type="dcterms:W3CDTF">2025-04-03T10:50:44Z</dcterms:modified>
</cp:coreProperties>
</file>